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seatrium-my.sharepoint.com/personal/alicia_ong_seatrium_com/Documents/Desktop/SR/SR2025/"/>
    </mc:Choice>
  </mc:AlternateContent>
  <xr:revisionPtr revIDLastSave="148" documentId="8_{6CD86CEC-FE5B-4892-B1F4-F3048E51F2F7}" xr6:coauthVersionLast="47" xr6:coauthVersionMax="47" xr10:uidLastSave="{3E508CE6-7D70-429E-8CDC-F7F80B4C9984}"/>
  <bookViews>
    <workbookView xWindow="-110" yWindow="-110" windowWidth="19420" windowHeight="10300" xr2:uid="{6F18C7E3-40DF-4678-9B66-B58291E1A5AE}"/>
  </bookViews>
  <sheets>
    <sheet name="Cover Sheet" sheetId="35" r:id="rId1"/>
    <sheet name="Index" sheetId="2" r:id="rId2"/>
    <sheet name="Imperatives, Topics &amp; Targets" sheetId="8" r:id="rId3"/>
    <sheet name="Economic Contribution" sheetId="41" r:id="rId4"/>
    <sheet name="Board Diversity" sheetId="17" r:id="rId5"/>
    <sheet name="Ethical Behaviour" sheetId="18" r:id="rId6"/>
    <sheet name="Products &amp; Solutions " sheetId="27" r:id="rId7"/>
    <sheet name="Innovations" sheetId="28" r:id="rId8"/>
    <sheet name="Supply Chain" sheetId="14" r:id="rId9"/>
    <sheet name="Energy Consumption" sheetId="7" r:id="rId10"/>
    <sheet name="GHG Emissions" sheetId="23" r:id="rId11"/>
    <sheet name="Water Withdrawal" sheetId="9" r:id="rId12"/>
    <sheet name="Waste Generated" sheetId="10" r:id="rId13"/>
    <sheet name="Workforce" sheetId="13" r:id="rId14"/>
    <sheet name="D&amp;I" sheetId="25" r:id="rId15"/>
    <sheet name="Competency &amp; Development" sheetId="26" r:id="rId16"/>
    <sheet name="Safety &amp; Health" sheetId="12" r:id="rId17"/>
    <sheet name="Community Engagement" sheetId="16" r:id="rId18"/>
    <sheet name="List of Certifications" sheetId="34" r:id="rId19"/>
    <sheet name="Membership of Associations" sheetId="22" r:id="rId20"/>
    <sheet name="SGX SR Index" sheetId="36" r:id="rId21"/>
    <sheet name="SGX List of Core ESG Metrics" sheetId="37" r:id="rId22"/>
    <sheet name="ISSB Index" sheetId="38" r:id="rId23"/>
    <sheet name="GRI Index" sheetId="39" r:id="rId24"/>
    <sheet name="SASB Index " sheetId="40" r:id="rId25"/>
  </sheets>
  <definedNames>
    <definedName name="_ftn1" localSheetId="2">'Imperatives, Topics &amp; Targets'!$B$15</definedName>
    <definedName name="_ftn2" localSheetId="2">'Imperatives, Topics &amp; Targets'!$B$16</definedName>
    <definedName name="_ftnref1" localSheetId="2">'Imperatives, Topics &amp; Targets'!$D$6</definedName>
    <definedName name="_ftnref2" localSheetId="2">'Imperatives, Topics &amp; Targets'!$D$10</definedName>
    <definedName name="_xlnm.Print_Area" localSheetId="4">'Board Diversity'!$A$1:$H$55</definedName>
    <definedName name="_xlnm.Print_Area" localSheetId="17">'Community Engagement'!$A$1:$H$15</definedName>
    <definedName name="_xlnm.Print_Area" localSheetId="15">'Competency &amp; Development'!$A$1:$H$37</definedName>
    <definedName name="_xlnm.Print_Area" localSheetId="0">'Cover Sheet'!$A$1:$R$17</definedName>
    <definedName name="_xlnm.Print_Area" localSheetId="14">'D&amp;I'!$A$1:$H$62</definedName>
    <definedName name="_xlnm.Print_Area" localSheetId="3">'Economic Contribution'!$A$1:$H$21</definedName>
    <definedName name="_xlnm.Print_Area" localSheetId="9">'Energy Consumption'!$A$1:$H$46</definedName>
    <definedName name="_xlnm.Print_Area" localSheetId="5">'Ethical Behaviour'!$A$1:$H$77</definedName>
    <definedName name="_xlnm.Print_Area" localSheetId="10">'GHG Emissions'!$A$1:$H$56</definedName>
    <definedName name="_xlnm.Print_Area" localSheetId="23">'GRI Index'!$A$1:$L$138</definedName>
    <definedName name="_xlnm.Print_Area" localSheetId="1">Index!$A$1:$O$17</definedName>
    <definedName name="_xlnm.Print_Area" localSheetId="7">Innovations!$A$1:$H$9</definedName>
    <definedName name="_xlnm.Print_Area" localSheetId="22">'ISSB Index'!$A$1:$E$40</definedName>
    <definedName name="_xlnm.Print_Area" localSheetId="18">'List of Certifications'!$A$1:$H$34</definedName>
    <definedName name="_xlnm.Print_Area" localSheetId="19">'Membership of Associations'!$A$1:$D$44</definedName>
    <definedName name="_xlnm.Print_Area" localSheetId="6">'Products &amp; Solutions '!$A$1:$G$40</definedName>
    <definedName name="_xlnm.Print_Area" localSheetId="16">'Safety &amp; Health'!$A$1:$H$128</definedName>
    <definedName name="_xlnm.Print_Area" localSheetId="24">'SASB Index '!$A$1:$I$26</definedName>
    <definedName name="_xlnm.Print_Area" localSheetId="21">'SGX List of Core ESG Metrics'!$A$1:$I$37</definedName>
    <definedName name="_xlnm.Print_Area" localSheetId="20">'SGX SR Index'!$A$1:$F$59</definedName>
    <definedName name="_xlnm.Print_Area" localSheetId="8">'Supply Chain'!$A$1:$H$16</definedName>
    <definedName name="_xlnm.Print_Area" localSheetId="12">'Waste Generated'!$A$1:$H$28</definedName>
    <definedName name="_xlnm.Print_Area" localSheetId="11">'Water Withdrawal'!$A$1:$H$29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7" l="1"/>
  <c r="G22" i="27" l="1"/>
  <c r="F22" i="27"/>
  <c r="G39" i="27" l="1"/>
  <c r="F39" i="27"/>
  <c r="E39" i="27"/>
  <c r="G38" i="27"/>
  <c r="F38" i="27"/>
  <c r="E38" i="27"/>
  <c r="G36" i="7" l="1"/>
  <c r="G19" i="9"/>
  <c r="G10" i="10"/>
  <c r="F10" i="10"/>
  <c r="E10" i="10"/>
  <c r="F31" i="7"/>
  <c r="F16" i="23" l="1"/>
  <c r="E16" i="23"/>
  <c r="E18" i="23" s="1"/>
  <c r="E19" i="23" s="1"/>
  <c r="G18" i="23"/>
  <c r="G19" i="23" s="1"/>
  <c r="F18" i="23"/>
  <c r="F19" i="23" s="1"/>
  <c r="F15" i="23"/>
  <c r="E15" i="23"/>
  <c r="E103" i="12" l="1"/>
  <c r="G73" i="12"/>
  <c r="F73" i="12"/>
  <c r="E73" i="12"/>
  <c r="G41" i="12"/>
  <c r="F41" i="12"/>
  <c r="E41" i="12"/>
  <c r="F24" i="13" l="1"/>
  <c r="F84" i="13" l="1"/>
  <c r="E84" i="13"/>
  <c r="F82" i="13"/>
  <c r="E82" i="13"/>
  <c r="F80" i="13"/>
  <c r="E80" i="13"/>
  <c r="F78" i="13"/>
  <c r="E78" i="13"/>
  <c r="F76" i="13"/>
  <c r="E76" i="13"/>
  <c r="F74" i="13"/>
  <c r="E74" i="13"/>
  <c r="F70" i="13"/>
  <c r="E70" i="13"/>
  <c r="F68" i="13"/>
  <c r="E68" i="13"/>
  <c r="F64" i="13"/>
  <c r="E64" i="13"/>
  <c r="F62" i="13"/>
  <c r="E62" i="13"/>
  <c r="F60" i="13"/>
  <c r="E60" i="13"/>
  <c r="F56" i="13"/>
  <c r="E56" i="13"/>
  <c r="F52" i="13"/>
  <c r="E52" i="13"/>
  <c r="F50" i="13"/>
  <c r="E50" i="13"/>
  <c r="F48" i="13"/>
  <c r="E48" i="13"/>
  <c r="F46" i="13"/>
  <c r="E46" i="13"/>
  <c r="F44" i="13"/>
  <c r="E44" i="13"/>
  <c r="F42" i="13"/>
  <c r="E42" i="13"/>
  <c r="F38" i="13"/>
  <c r="E38" i="13"/>
  <c r="F36" i="13"/>
  <c r="E36" i="13"/>
  <c r="F32" i="13"/>
  <c r="E32" i="13"/>
  <c r="F30" i="13"/>
  <c r="E30" i="13"/>
  <c r="F28" i="13"/>
  <c r="E28" i="13"/>
  <c r="E24" i="13"/>
  <c r="F33" i="7"/>
  <c r="F21" i="7"/>
  <c r="E21" i="7"/>
  <c r="F22" i="7"/>
  <c r="F23" i="7"/>
  <c r="E23" i="7"/>
  <c r="F19" i="9" l="1"/>
  <c r="E19" i="9"/>
  <c r="F46" i="23"/>
  <c r="E46" i="23"/>
  <c r="F45" i="23"/>
  <c r="E45" i="23"/>
  <c r="E43" i="23"/>
  <c r="F43" i="23"/>
  <c r="F13" i="10" l="1"/>
  <c r="F12" i="10" s="1"/>
  <c r="F7" i="10" s="1"/>
  <c r="E13" i="10"/>
  <c r="E12" i="10" s="1"/>
  <c r="G20" i="34"/>
  <c r="E22" i="23" l="1"/>
  <c r="E42" i="23" s="1"/>
  <c r="G22" i="23"/>
  <c r="F22" i="23"/>
  <c r="F42" i="23" s="1"/>
  <c r="G49" i="23" l="1"/>
  <c r="G37" i="7"/>
  <c r="G20" i="9"/>
  <c r="E12" i="9"/>
  <c r="F47" i="23"/>
  <c r="E47" i="23"/>
  <c r="F44" i="23"/>
  <c r="E44" i="23"/>
  <c r="F37" i="18"/>
  <c r="F35" i="18"/>
  <c r="F33" i="18"/>
  <c r="F31" i="18"/>
  <c r="F29" i="18"/>
  <c r="E20" i="34" l="1"/>
  <c r="F20" i="34"/>
  <c r="D20" i="34"/>
  <c r="C20" i="34"/>
  <c r="G14" i="27"/>
  <c r="E39" i="18"/>
  <c r="F7" i="18"/>
  <c r="G7" i="18"/>
  <c r="E7" i="18"/>
  <c r="E14" i="27" l="1"/>
  <c r="F14" i="27"/>
  <c r="E16" i="9"/>
  <c r="E15" i="9"/>
  <c r="E7" i="9"/>
  <c r="F17" i="7" l="1"/>
  <c r="E17" i="7"/>
  <c r="F7" i="7"/>
  <c r="E7" i="7"/>
  <c r="F16" i="9"/>
  <c r="F15" i="9"/>
  <c r="F12" i="9"/>
  <c r="F7" i="9" s="1"/>
  <c r="F29" i="7" l="1"/>
  <c r="E29" i="7"/>
  <c r="F56" i="18"/>
  <c r="F48" i="18"/>
  <c r="F46" i="18"/>
  <c r="F23" i="18"/>
  <c r="F38" i="18"/>
  <c r="F39" i="18" s="1"/>
  <c r="E56" i="18"/>
  <c r="E57" i="18" s="1"/>
  <c r="E54" i="18"/>
  <c r="E55" i="18" s="1"/>
  <c r="E52" i="18"/>
  <c r="E53" i="18" s="1"/>
  <c r="E50" i="18"/>
  <c r="E51" i="18" s="1"/>
  <c r="E48" i="18"/>
  <c r="E46" i="18"/>
  <c r="E25" i="18"/>
  <c r="E33" i="7" l="1"/>
  <c r="E31" i="7"/>
  <c r="F36" i="7"/>
  <c r="E36" i="7"/>
  <c r="F43" i="18"/>
  <c r="E49" i="18"/>
  <c r="E47" i="18"/>
  <c r="F25" i="18"/>
  <c r="F55" i="18" l="1"/>
  <c r="F47" i="18"/>
  <c r="F57" i="18"/>
  <c r="F49" i="18"/>
  <c r="F51" i="18"/>
  <c r="F53" i="18"/>
  <c r="E7" i="10" l="1"/>
</calcChain>
</file>

<file path=xl/sharedStrings.xml><?xml version="1.0" encoding="utf-8"?>
<sst xmlns="http://schemas.openxmlformats.org/spreadsheetml/2006/main" count="2702" uniqueCount="1378">
  <si>
    <t>SEATRIUM SUSTAINABILITY REPORT 2025</t>
  </si>
  <si>
    <t>Complementary Documents</t>
  </si>
  <si>
    <t>Annual Report 2025</t>
  </si>
  <si>
    <t>Sustainability Report 2025</t>
  </si>
  <si>
    <t xml:space="preserve">sustainability@seatrium.com </t>
  </si>
  <si>
    <t>Unit</t>
  </si>
  <si>
    <t>Environmental Sustainability</t>
  </si>
  <si>
    <t>Supply Chain Management</t>
  </si>
  <si>
    <t>Community Engagement</t>
  </si>
  <si>
    <t>Location</t>
  </si>
  <si>
    <t>COMMUNITY ENGAGEMENT</t>
  </si>
  <si>
    <t>Our People Commitment</t>
  </si>
  <si>
    <t>Total number of employees</t>
  </si>
  <si>
    <t>Number</t>
  </si>
  <si>
    <t>Rate</t>
  </si>
  <si>
    <t>CONTENT</t>
  </si>
  <si>
    <t>BOARD DIVERSITY</t>
  </si>
  <si>
    <t>FY2023</t>
  </si>
  <si>
    <t>FY2024</t>
  </si>
  <si>
    <t>FY2025</t>
  </si>
  <si>
    <t>Standards / Rating Ref</t>
  </si>
  <si>
    <t>Male</t>
  </si>
  <si>
    <t>Female</t>
  </si>
  <si>
    <t>&gt;50 years old</t>
  </si>
  <si>
    <t>30 - 50 years old</t>
  </si>
  <si>
    <t>&lt;30 years old</t>
  </si>
  <si>
    <t>Asian</t>
  </si>
  <si>
    <t>European</t>
  </si>
  <si>
    <t>Others</t>
  </si>
  <si>
    <t>Singapore</t>
  </si>
  <si>
    <t>France</t>
  </si>
  <si>
    <t>United Kingdom</t>
  </si>
  <si>
    <t>Isle of Man</t>
  </si>
  <si>
    <t>Norway</t>
  </si>
  <si>
    <t>Germany</t>
  </si>
  <si>
    <t>&lt;1 year</t>
  </si>
  <si>
    <t>1 - 2 years</t>
  </si>
  <si>
    <t>&gt; 2 years</t>
  </si>
  <si>
    <t>%</t>
  </si>
  <si>
    <t>Operations assessed for risks related to corruption</t>
  </si>
  <si>
    <t>Significant risks related to corruption identified through the risk assessment</t>
  </si>
  <si>
    <t>Confirmed incidents of corruption and actions taken</t>
  </si>
  <si>
    <t>Legal actions for anti-competitive behaviour, anti-trust, and monopoloy practices</t>
  </si>
  <si>
    <t>Procurement Practices</t>
  </si>
  <si>
    <t>Supplier Social Assessment</t>
  </si>
  <si>
    <t>Energy Intensity</t>
  </si>
  <si>
    <t>WATER</t>
  </si>
  <si>
    <t>Water Intensity</t>
  </si>
  <si>
    <t>WASTE</t>
  </si>
  <si>
    <t xml:space="preserve">                                                                                                                                                                                                               </t>
  </si>
  <si>
    <t>GRI 405-1</t>
  </si>
  <si>
    <t>Independence</t>
  </si>
  <si>
    <t>Nbr</t>
  </si>
  <si>
    <t>GRI 205-1a</t>
  </si>
  <si>
    <t>GRI 205-1b</t>
  </si>
  <si>
    <t>GRI 205-2b</t>
  </si>
  <si>
    <t>By country</t>
  </si>
  <si>
    <t>Brazil</t>
  </si>
  <si>
    <t>China</t>
  </si>
  <si>
    <t>Indonesia</t>
  </si>
  <si>
    <t>Philippines</t>
  </si>
  <si>
    <t>GRI 205-2c</t>
  </si>
  <si>
    <t>Total number of confirmed incidents in which employees were dismissed or disciplined for corruption</t>
  </si>
  <si>
    <t>Total number of confirmed incidents when contracts with business partners were
terminated or not renewed due to violations related to corruption</t>
  </si>
  <si>
    <t>GRI 206-1a</t>
  </si>
  <si>
    <t>GRI 204-1a</t>
  </si>
  <si>
    <t>GRI 414-1a</t>
  </si>
  <si>
    <t>Percentage of suppliers identified as having significant actual and potential negative
social impacts with which improvements were agreed upon as a result of assessment.</t>
  </si>
  <si>
    <t>Percentage of suppliers identified as having significant actual and potential negative
social impacts with which relationships were terminated as a result of assessment,
and why.</t>
  </si>
  <si>
    <t>NBr</t>
  </si>
  <si>
    <t>GRI 414-2a</t>
  </si>
  <si>
    <t>GRI 414-2b</t>
  </si>
  <si>
    <t>GRI 414-2c</t>
  </si>
  <si>
    <t>GRI 414-2d</t>
  </si>
  <si>
    <t>GRI 414-2e</t>
  </si>
  <si>
    <t>Total fuel consumption within the organization from non-renewable sources, in joules or multiples, and including fuel types used.</t>
  </si>
  <si>
    <t>GRI 302-1a</t>
  </si>
  <si>
    <t>GRI 302-1b</t>
  </si>
  <si>
    <t>GRI 302-1c</t>
  </si>
  <si>
    <t>Energy intensity ratio for the organization</t>
  </si>
  <si>
    <t>Organization-specific metric (the denominator) chosen to calculate the ratio</t>
  </si>
  <si>
    <t>GRI 302-3b</t>
  </si>
  <si>
    <t>Notes</t>
  </si>
  <si>
    <t>GJ</t>
  </si>
  <si>
    <t>Diesel</t>
  </si>
  <si>
    <t>Gasoline</t>
  </si>
  <si>
    <t>LPG</t>
  </si>
  <si>
    <t>CNG</t>
  </si>
  <si>
    <t>Flamal 26</t>
  </si>
  <si>
    <t>Acetylene</t>
  </si>
  <si>
    <t>Other Indirect (Scope 3) GHG Emissions</t>
  </si>
  <si>
    <t>By category</t>
  </si>
  <si>
    <t>Category 1: Purchased goods and services</t>
  </si>
  <si>
    <t>Category 2: Capital Goods</t>
  </si>
  <si>
    <t>Category 3: Fuel and Energy-related Activities</t>
  </si>
  <si>
    <t>Category 4: Upstream Transporation and Distribution</t>
  </si>
  <si>
    <t>Category 5: Waste generated in operations</t>
  </si>
  <si>
    <t>Category 7: Employee commuting</t>
  </si>
  <si>
    <t>Category 6: Business Travel</t>
  </si>
  <si>
    <r>
      <t>metric tons of CO</t>
    </r>
    <r>
      <rPr>
        <vertAlign val="subscript"/>
        <sz val="11"/>
        <color theme="1"/>
        <rFont val="Arial"/>
        <family val="2"/>
      </rPr>
      <t>2</t>
    </r>
    <r>
      <rPr>
        <sz val="11"/>
        <color theme="1"/>
        <rFont val="Arial"/>
        <family val="2"/>
      </rPr>
      <t xml:space="preserve"> equivalent</t>
    </r>
  </si>
  <si>
    <t>Emission Intensity</t>
  </si>
  <si>
    <t>GRI 305-4b</t>
  </si>
  <si>
    <t>Gross other indirect (Scope 3) GHG emissions</t>
  </si>
  <si>
    <t>GRI 303-3a</t>
  </si>
  <si>
    <t>tonnes</t>
  </si>
  <si>
    <t>Waste Diverted from Disposal</t>
  </si>
  <si>
    <t>A breakdown of total water withdrawal from each of the sources</t>
  </si>
  <si>
    <t>Freshwater (≤1,000 mg/L Total Dissolved Solids)</t>
  </si>
  <si>
    <t>GRI 303-3c</t>
  </si>
  <si>
    <t>Work-related injuries</t>
  </si>
  <si>
    <t>Work-related ill health</t>
  </si>
  <si>
    <t>GRI 403-10ai</t>
  </si>
  <si>
    <t>GRI 403-10bi</t>
  </si>
  <si>
    <t>High-consequence work-related injuries (excluding fatalities)</t>
  </si>
  <si>
    <t>Cases of recordable work-related ill health;</t>
  </si>
  <si>
    <t>Fatalities as a result of work-related ill health</t>
  </si>
  <si>
    <t>Cases of recordable work-related ill health</t>
  </si>
  <si>
    <t>Employees</t>
  </si>
  <si>
    <t>By Gender</t>
  </si>
  <si>
    <t>By Country</t>
  </si>
  <si>
    <t>Total number of new employee hires</t>
  </si>
  <si>
    <t>By Age Group</t>
  </si>
  <si>
    <t>30 - 49 years old</t>
  </si>
  <si>
    <t>&gt;=50 years old</t>
  </si>
  <si>
    <t>GRI 401-1a</t>
  </si>
  <si>
    <t>GRI 401-1b</t>
  </si>
  <si>
    <t>Percentage of employees per employee category</t>
  </si>
  <si>
    <t>GRI 405-1b</t>
  </si>
  <si>
    <t>By Employee Category</t>
  </si>
  <si>
    <t>Senior Management</t>
  </si>
  <si>
    <t>Managerial</t>
  </si>
  <si>
    <t>Executive</t>
  </si>
  <si>
    <t>Non-executive</t>
  </si>
  <si>
    <t>Industrial/General</t>
  </si>
  <si>
    <t>Proportion of Senior Management hired from the local community</t>
  </si>
  <si>
    <t>GRI 202-2a</t>
  </si>
  <si>
    <t>GRI 404-1aii</t>
  </si>
  <si>
    <t>GRI 404-3a</t>
  </si>
  <si>
    <t>GRI 413-1a</t>
  </si>
  <si>
    <t>SGX Core ESG Metrics
GRI 305-1a</t>
  </si>
  <si>
    <t>SGX Core ESG Metrics
GRI 305-2a</t>
  </si>
  <si>
    <t>SGX Core ESG Metrics
GRI 305-3a</t>
  </si>
  <si>
    <t>SGX Core ESG Metrics
GRI 305-4a</t>
  </si>
  <si>
    <t>SGX Core ESG Metrics
GRI 302-3a</t>
  </si>
  <si>
    <t>SGX Core ESG Metrics</t>
  </si>
  <si>
    <t>SGX Core ESG Metrics
GRI 306-3a</t>
  </si>
  <si>
    <t>Non-hazardous Waste</t>
  </si>
  <si>
    <t>Hazardous Waste</t>
  </si>
  <si>
    <t>SGX Core ESG Metrics
GRI 403-9aii</t>
  </si>
  <si>
    <t>SGX Core ESG Metrics
GRI 403-9bii</t>
  </si>
  <si>
    <t>SGX Core ESG Metrics
GRI 403-10aii</t>
  </si>
  <si>
    <t>SGX Core ESG Metrics
GRI 403-10bii</t>
  </si>
  <si>
    <t>SGX Core ESG Metrics
GRI 404-1ai</t>
  </si>
  <si>
    <t>SGX Core ESG Metrics
GRI 401-1b</t>
  </si>
  <si>
    <t>Employee turnover</t>
  </si>
  <si>
    <t>SGX Core ESG Metrics
GRI 405-1b</t>
  </si>
  <si>
    <t>SGX Core ESG Metrics
GRI 401-1a</t>
  </si>
  <si>
    <t>Non-executive Directors</t>
  </si>
  <si>
    <t>Executive Directors</t>
  </si>
  <si>
    <t>Executive &amp; Non-executive Directors</t>
  </si>
  <si>
    <t>GRI 2-9</t>
  </si>
  <si>
    <t>GRI 2-9
GRI 405-1</t>
  </si>
  <si>
    <t>SGX Core ESG Metrics
SASB
GRI 302-1e</t>
  </si>
  <si>
    <t>SASB</t>
  </si>
  <si>
    <t>Near Miss Frequency Rate</t>
  </si>
  <si>
    <t>Delivered Products &amp; Solutions</t>
  </si>
  <si>
    <t>GRI 416-1</t>
  </si>
  <si>
    <t>Customer Health &amp; Safety</t>
  </si>
  <si>
    <t>Offshore Wind</t>
  </si>
  <si>
    <t>CCS and New Energies</t>
  </si>
  <si>
    <t>Oil and Gas</t>
  </si>
  <si>
    <t>Repairs &amp; Upgrades</t>
  </si>
  <si>
    <t>Operating Yards</t>
  </si>
  <si>
    <t>Offices</t>
  </si>
  <si>
    <t>Targets to increase investment in clean tech</t>
  </si>
  <si>
    <t>MSCI</t>
  </si>
  <si>
    <t>R&amp;D Expense</t>
  </si>
  <si>
    <t>Sustainalytics</t>
  </si>
  <si>
    <t>Percentage of significant product and service categories for which health and safety impacts are assessed for improvement.</t>
  </si>
  <si>
    <t>Total number</t>
  </si>
  <si>
    <t>Total water withdrawal from all areas, by sources</t>
  </si>
  <si>
    <t>Produced water</t>
  </si>
  <si>
    <t>Seawater</t>
  </si>
  <si>
    <r>
      <t>m</t>
    </r>
    <r>
      <rPr>
        <vertAlign val="superscript"/>
        <sz val="11"/>
        <color theme="1"/>
        <rFont val="Arial"/>
        <family val="2"/>
      </rPr>
      <t>3</t>
    </r>
  </si>
  <si>
    <t>Total weight of waste generated in metric tons, by composition</t>
  </si>
  <si>
    <r>
      <t>m</t>
    </r>
    <r>
      <rPr>
        <b/>
        <vertAlign val="superscript"/>
        <sz val="11"/>
        <color theme="1"/>
        <rFont val="Arial"/>
        <family val="2"/>
      </rPr>
      <t>3</t>
    </r>
  </si>
  <si>
    <t>GRI 305-4a</t>
  </si>
  <si>
    <r>
      <t>metric tons of CO</t>
    </r>
    <r>
      <rPr>
        <b/>
        <vertAlign val="subscript"/>
        <sz val="11"/>
        <color theme="1"/>
        <rFont val="Arial"/>
        <family val="2"/>
      </rPr>
      <t>2</t>
    </r>
    <r>
      <rPr>
        <b/>
        <sz val="11"/>
        <color theme="1"/>
        <rFont val="Arial"/>
        <family val="2"/>
      </rPr>
      <t xml:space="preserve"> equivalent</t>
    </r>
  </si>
  <si>
    <t>SGX Core ESG Metrics
GRI 305-2b</t>
  </si>
  <si>
    <t>Other water (&gt;1,000 mg/L Total Dissolved Solids)</t>
  </si>
  <si>
    <t>Heating consumption</t>
  </si>
  <si>
    <t>Steam consumption</t>
  </si>
  <si>
    <t>Percentage of the procurement budget used for significant locations of operation that is spent on suppliers local to that operation</t>
  </si>
  <si>
    <t>Scope 1, 2 &amp; 3</t>
  </si>
  <si>
    <t>Scope 1</t>
  </si>
  <si>
    <t>GHG emissions intensity ratio for the organization</t>
  </si>
  <si>
    <t>Scope 2 Market-based</t>
  </si>
  <si>
    <t>Scope 3</t>
  </si>
  <si>
    <t>Scope 3 Category 11</t>
  </si>
  <si>
    <t>Business partners</t>
  </si>
  <si>
    <t>Communication &amp; Training about anti-corruption policies and procedures</t>
  </si>
  <si>
    <t>GRI 205-2a
GRI 205-2d</t>
  </si>
  <si>
    <t>SGX Core ESG Metrics
GRI 205-2b
GRI 205-2e</t>
  </si>
  <si>
    <t>Non-discrimination</t>
  </si>
  <si>
    <t>GRI 406-1a</t>
  </si>
  <si>
    <t>GRI 2-7a</t>
  </si>
  <si>
    <t>Associations / Organisations</t>
  </si>
  <si>
    <t xml:space="preserve">Stiftelsen Det Norske Veritas </t>
  </si>
  <si>
    <t>DNV GL South East Asia and Pacific Committee</t>
  </si>
  <si>
    <t>Workplace Safety and Health Council (Marine Industries) Committee</t>
  </si>
  <si>
    <t>Singapore Maritime Foundation</t>
  </si>
  <si>
    <t>SBF Internationalisation Action Committee</t>
  </si>
  <si>
    <t>Orla Project -  Aracruz</t>
  </si>
  <si>
    <t>Council, Costa das Algae and RDS Santa Cruz</t>
  </si>
  <si>
    <t>Research Network on Coastal and Marine Environments in Espírito Santo</t>
  </si>
  <si>
    <t>PAM (Plan of Mutual Help) of Green Coast</t>
  </si>
  <si>
    <t>APA Tamoios (Environmental Preservation Area)  Advisory Council </t>
  </si>
  <si>
    <t>Scientific Technical Committee - TAC Sun Coral</t>
  </si>
  <si>
    <t>CCS – Community Security Council</t>
  </si>
  <si>
    <t>Compliance, Governance &amp; Assurance</t>
  </si>
  <si>
    <t>Customer Alignment &amp; Confidence</t>
  </si>
  <si>
    <t>Innovation &amp; Sustainable Solutions</t>
  </si>
  <si>
    <t>Workplace Safety &amp; Health</t>
  </si>
  <si>
    <t>Sustainability Imperatives</t>
  </si>
  <si>
    <t>Material Topics</t>
  </si>
  <si>
    <t>Operating A Responsible Business</t>
  </si>
  <si>
    <t>Engineering A Sustainable Future</t>
  </si>
  <si>
    <t>Caring for Our People and Communities</t>
  </si>
  <si>
    <t>SUSTAINABILITY IMPERATIVES, TOPICS AND TARGETS</t>
  </si>
  <si>
    <t>2030 Targets</t>
  </si>
  <si>
    <t>2025 Targets</t>
  </si>
  <si>
    <t>ETHICAL BEHAVIOUR</t>
  </si>
  <si>
    <t>PRODUCTS &amp; SOLUTIONS</t>
  </si>
  <si>
    <t>BOARD 
DIVERSITY</t>
  </si>
  <si>
    <t>INNOVATIONS</t>
  </si>
  <si>
    <t>SUPPLY CHAIN</t>
  </si>
  <si>
    <t>GHG EMISSIONS</t>
  </si>
  <si>
    <t>WATER WITHDRAWAL</t>
  </si>
  <si>
    <t>WASTE GENERATED</t>
  </si>
  <si>
    <t>WORKFORCE</t>
  </si>
  <si>
    <t xml:space="preserve"> COMPETENCY &amp; DEVELOPMENT</t>
  </si>
  <si>
    <t>SAFETY &amp; HEALTH</t>
  </si>
  <si>
    <t>IMPERATIVES, TOPICS &amp; TARGETS</t>
  </si>
  <si>
    <t>LIST OF CERTIFICATIONS</t>
  </si>
  <si>
    <t>General</t>
  </si>
  <si>
    <t>Governance</t>
  </si>
  <si>
    <t>Environment</t>
  </si>
  <si>
    <t>Social</t>
  </si>
  <si>
    <t>Fatal Accident Rate</t>
  </si>
  <si>
    <t>IOGP</t>
  </si>
  <si>
    <t>Lost Time Injury Rate</t>
  </si>
  <si>
    <t>Tuas Boulevard Yard</t>
  </si>
  <si>
    <t>Total Recordable Injury Rate</t>
  </si>
  <si>
    <t>Workplace Injury Rate</t>
  </si>
  <si>
    <t>SGX Core ESG Metrics
GRI 403-9ai
SASB
MSCI</t>
  </si>
  <si>
    <t>SGX Core ESG Metrics
GRI 403-9bi
SASB
MSCI
Sustainalytics</t>
  </si>
  <si>
    <t>Total training hours on HSE</t>
  </si>
  <si>
    <t>GRI 403-5a</t>
  </si>
  <si>
    <t>Hours</t>
  </si>
  <si>
    <t>Number of Fatalities per 100,000,000 man-hours worked</t>
  </si>
  <si>
    <t>Number of lost time injuries per 1,000,000 man-hours worked</t>
  </si>
  <si>
    <t>Number of recordable injuries per 1,000,000 man-hours worked</t>
  </si>
  <si>
    <t>SGX Core ESG Metrics
SASB
GRI 403-9biii
IOGP</t>
  </si>
  <si>
    <t>Workplace Fatal Injury Rate</t>
  </si>
  <si>
    <t>MOM</t>
  </si>
  <si>
    <t>Workplace Major Injury Rate</t>
  </si>
  <si>
    <t>SGX Core ESG Metrics
GRI 403-9ai
SASB
Sustainalytics
IOGP</t>
  </si>
  <si>
    <t>SGX Core ESG Metrics
SASB
GRI 403-9bi
IOGP</t>
  </si>
  <si>
    <t>MSCI
IOGP</t>
  </si>
  <si>
    <t>Lost Workday and Severity</t>
  </si>
  <si>
    <t>HSE Training</t>
  </si>
  <si>
    <t>HSE Committees</t>
  </si>
  <si>
    <t>Management Team</t>
  </si>
  <si>
    <t>Worker Representatives</t>
  </si>
  <si>
    <t>GRI 403-4b</t>
  </si>
  <si>
    <t>GRI 2-9
GRI 405-1
Sustainalytics</t>
  </si>
  <si>
    <t>SGX Core ESG Metrics
GRI 2-9
GRI 405-1
Sustainalytics</t>
  </si>
  <si>
    <t>SGX Core ESG Metrics
GRI 2-9
Sustainalytics</t>
  </si>
  <si>
    <t>GRI 205-3a
MSCI</t>
  </si>
  <si>
    <t>GRI 205-3b
MSCI</t>
  </si>
  <si>
    <t>GRI 205-3c
MSCI</t>
  </si>
  <si>
    <t>GRI 205-3d
MSCI</t>
  </si>
  <si>
    <t>SGX Core ESG Metrics
SASB
GRI 2-7a
MSCI</t>
  </si>
  <si>
    <t>SGX Core ESG Metrics
GRI 401-1b
MSCI</t>
  </si>
  <si>
    <t>SGX Core ESG Metrics
GRI 401-1b
MSCI
Sustainalytics</t>
  </si>
  <si>
    <t>GRI 401-1a
MSCI</t>
  </si>
  <si>
    <t>GRI 405-1b
MSCI</t>
  </si>
  <si>
    <t>GRI 2-7a
MSCI</t>
  </si>
  <si>
    <t>SGX Core ESG Metrics
GRI 404-1a
MSCI</t>
  </si>
  <si>
    <t>Training &amp; Development Investment</t>
  </si>
  <si>
    <t>Employee-training Hours</t>
  </si>
  <si>
    <t>Average training hours per employee globally</t>
  </si>
  <si>
    <t>Average hours of training per year per employee</t>
  </si>
  <si>
    <r>
      <t>Group 1</t>
    </r>
    <r>
      <rPr>
        <b/>
        <vertAlign val="superscript"/>
        <sz val="11"/>
        <color theme="1"/>
        <rFont val="Arial"/>
        <family val="2"/>
      </rPr>
      <t>2</t>
    </r>
  </si>
  <si>
    <r>
      <t>Group 2</t>
    </r>
    <r>
      <rPr>
        <b/>
        <vertAlign val="superscript"/>
        <sz val="11"/>
        <color theme="1"/>
        <rFont val="Arial"/>
        <family val="2"/>
      </rPr>
      <t>3</t>
    </r>
  </si>
  <si>
    <r>
      <t>Rest of the World</t>
    </r>
    <r>
      <rPr>
        <b/>
        <vertAlign val="superscript"/>
        <sz val="11"/>
        <color theme="1"/>
        <rFont val="Arial"/>
        <family val="2"/>
      </rPr>
      <t>4</t>
    </r>
  </si>
  <si>
    <t>Percentage of total employees received a regular performance and career development review</t>
  </si>
  <si>
    <t>Community Investment</t>
  </si>
  <si>
    <t>Volunteering Hours</t>
  </si>
  <si>
    <t>Board members</t>
  </si>
  <si>
    <t>Total Operations Assessed</t>
  </si>
  <si>
    <t>ISO 9001</t>
  </si>
  <si>
    <t>ISO 14001</t>
  </si>
  <si>
    <t>Tuas Yard</t>
  </si>
  <si>
    <t>Pioneer Yard</t>
  </si>
  <si>
    <t>Admiralty Yard</t>
  </si>
  <si>
    <t>Angra Yard</t>
  </si>
  <si>
    <t>Aracruz Yard</t>
  </si>
  <si>
    <t>Nantong Yard</t>
  </si>
  <si>
    <t>Batam Yard</t>
  </si>
  <si>
    <t>Karimun Yard</t>
  </si>
  <si>
    <t>Subic Yard</t>
  </si>
  <si>
    <t>Brownsville Yard</t>
  </si>
  <si>
    <t>ISO 37001</t>
  </si>
  <si>
    <t>ISO 45001</t>
  </si>
  <si>
    <t>ISO 50001</t>
  </si>
  <si>
    <t>Percentage of Coverage</t>
  </si>
  <si>
    <t>S$ million</t>
  </si>
  <si>
    <t>ENERGY CONSUMPTION</t>
  </si>
  <si>
    <t>Customer Satisfaction</t>
  </si>
  <si>
    <t>Percentage of customer satisfaction in all projects</t>
  </si>
  <si>
    <t>1 The age group disclosed follows the age group by the Ministry of Manpower's labour force age classification.</t>
  </si>
  <si>
    <t>Number of projects by product category</t>
  </si>
  <si>
    <t>LNG</t>
  </si>
  <si>
    <t>About Seatrium Limited Sustainability Databook</t>
  </si>
  <si>
    <t>Important Note</t>
  </si>
  <si>
    <t>Sustainability:</t>
  </si>
  <si>
    <t>Contact</t>
  </si>
  <si>
    <t>This Databook presents a structured set of environmental, social, and governance (ESG) indicators monitored annually by Seatrium Limited (“Seatrium” or the “Group”) to assess performance against its sustainability ambitions across global operations. It is intended to enhance transparency, strengthen data integrity, and support informed decision-making by stakeholders, including investors, lenders, and analysts.
The Databook focuses on quantitative disclosures and methodological explanations; narrative strategy, governance, or risk discussions are presented in the Sustainability Report.</t>
  </si>
  <si>
    <t>Reporting Framework</t>
  </si>
  <si>
    <t xml:space="preserve">SGX SUSTAINABILITY REPORTING  </t>
  </si>
  <si>
    <t>SGX LIST OF CORE ESG METRICS</t>
  </si>
  <si>
    <t>ISSB</t>
  </si>
  <si>
    <t>GRI</t>
  </si>
  <si>
    <t>Patents</t>
  </si>
  <si>
    <t>Percentage of a company’s operations covered by a Quality Management System certified to ISO 9001 standards or equivalent</t>
  </si>
  <si>
    <t>INNOVATION</t>
  </si>
  <si>
    <t>SUSTAINABLE SUPPLY CHAIN</t>
  </si>
  <si>
    <t>Operations with local community engagement, impact assessments, and development programmes</t>
  </si>
  <si>
    <t>Waste Directed to Disposal</t>
  </si>
  <si>
    <t>Scope 2 Location-based</t>
  </si>
  <si>
    <r>
      <t>tCO</t>
    </r>
    <r>
      <rPr>
        <vertAlign val="subscript"/>
        <sz val="11"/>
        <color theme="1"/>
        <rFont val="Arial"/>
        <family val="2"/>
      </rPr>
      <t>2</t>
    </r>
    <r>
      <rPr>
        <sz val="11"/>
        <color theme="1"/>
        <rFont val="Arial"/>
        <family val="2"/>
      </rPr>
      <t>e/ S$ million revenue</t>
    </r>
  </si>
  <si>
    <t>S$ billion revenue</t>
  </si>
  <si>
    <t>GJ/S$ million revenue</t>
  </si>
  <si>
    <r>
      <t>m</t>
    </r>
    <r>
      <rPr>
        <b/>
        <vertAlign val="superscript"/>
        <sz val="11"/>
        <color theme="1"/>
        <rFont val="Arial"/>
        <family val="2"/>
      </rPr>
      <t>3</t>
    </r>
    <r>
      <rPr>
        <b/>
        <sz val="11"/>
        <color theme="1"/>
        <rFont val="Arial"/>
        <family val="2"/>
      </rPr>
      <t>/ S$ million revenue</t>
    </r>
  </si>
  <si>
    <t>DIVERSITY &amp; INCLUSION</t>
  </si>
  <si>
    <t>COMPETENCY &amp; DEVELOPMENT</t>
  </si>
  <si>
    <t>OCCUPATIONAL HEALTH &amp; SAFETY</t>
  </si>
  <si>
    <t>Hours worked - IOGP</t>
  </si>
  <si>
    <t>GRI 403-9av
MOM</t>
  </si>
  <si>
    <t>GRI 403-9av
IOGP</t>
  </si>
  <si>
    <t>GRI 403-9bv
MOM</t>
  </si>
  <si>
    <t>GRI 403-9bv
IOGP</t>
  </si>
  <si>
    <t>Manufacturing, Trade and Connectivity Domain International Advisory Panel</t>
  </si>
  <si>
    <t>Bureau Veritas Asia-Australia Committee</t>
  </si>
  <si>
    <t>President Science &amp; Technology Award</t>
  </si>
  <si>
    <t>Academy of Engineering - SAEng</t>
  </si>
  <si>
    <t>Newcastle University (Singapore Campus) Industrial</t>
  </si>
  <si>
    <t>American Bureau of Shipping South East Asia Technical Committee</t>
  </si>
  <si>
    <t>Lloyd’s Register Offshore Technnical Committee</t>
  </si>
  <si>
    <t>Nippon Kaiji Kyokai Singapore Technical Committee</t>
  </si>
  <si>
    <t>Number of workplace fatal injuries per 100,000 man-hours worked</t>
  </si>
  <si>
    <t>Number of workplace injuries per 100,000 man-hours worked</t>
  </si>
  <si>
    <t>Number of workplace major injuries per 100,000 man-hours worked</t>
  </si>
  <si>
    <t>Manpower worked - MOM</t>
  </si>
  <si>
    <r>
      <t>Rest of the World</t>
    </r>
    <r>
      <rPr>
        <b/>
        <vertAlign val="superscript"/>
        <sz val="11"/>
        <color theme="1"/>
        <rFont val="Arial"/>
        <family val="2"/>
      </rPr>
      <t>5</t>
    </r>
  </si>
  <si>
    <t>Total fuel consumption within the organization from renewable sources, in joules or multiples, and including fuel types used.</t>
  </si>
  <si>
    <t>NA</t>
  </si>
  <si>
    <t xml:space="preserve">1 Offices in India and the UK are excluded from electricity, water and waste reporting due to local utility billing practices that prevent the  provision of complete and accurate consumption data. The inclusion of electricity, water and waste data for our office in Saudi Arabia will be evaluated in 2026. Waste disposal data for offices in China, France, Malaysia, Poland, UAE and USA is unavailable due to consolidated tenancy agreements under which waste services are centrally managed and not separately itemised. </t>
  </si>
  <si>
    <t>Note</t>
  </si>
  <si>
    <t>Noise Induced Deafness</t>
  </si>
  <si>
    <t>2 The tables in this section include performance data from our employees and contractors in our yards.</t>
  </si>
  <si>
    <t>4 A workplace accident refers to any incident occurring in the workplace that results in an employee sustaining an injury leading to medical leave or light duties, at least 24 hours of hospitalisation, or death.</t>
  </si>
  <si>
    <t>5 A high-consequence incident is one from which the worker cannot, does not, or is not expected to recover fully to pre-injury health status within six months (e.g. amputation of limb, fracture with complications).</t>
  </si>
  <si>
    <t>(b) All workers who are not employees but whose work and/or workplace is controlled by the organization</t>
  </si>
  <si>
    <t>(a) All employees</t>
  </si>
  <si>
    <t>(c) Employees &amp; all workers who are not employees but whose work and/or workplace is controlled by the organization</t>
  </si>
  <si>
    <t>1 Offices in India and the UK are excluded from electricity, water and waste reporting due to local utility billing practices that prevent the provision of complete and accurate consumption data. The inclusion of electricity, water and waste data for our office in Saudi Arabia will be evaluated in 2026. Water consumption data for offices in France, Malaysia (Kuala Lumpur), UAE and USA is similarly unavailable due to such tenancy arrangements.</t>
  </si>
  <si>
    <t>3 Recycled water refers to NEWater in Singapore and desalinated water in Japan.</t>
  </si>
  <si>
    <t>4 Groundwater is used in Indonesia, the Philippines and Norway (Bergen). Surface water is used in only Poland.</t>
  </si>
  <si>
    <t>1 Operational control approach is used to identify the GHG emissions.</t>
  </si>
  <si>
    <t>1 Our energy sources include electricity, diesel, biodiesel, Liquefied Petroleum Gas (LPG), LNG, Compressed Natural Gas (CNG), acetylene and solar.</t>
  </si>
  <si>
    <t>2 Net Calorific Values (NCV) were sourced from WRI/WBCSD Greenhouse Gas Protocol Emission Factors for Cross Sector Tools (March 2017). NCV for acetylene was referenced from S.McAllister et al., Fundamentals of Combustion Processes (2011).</t>
  </si>
  <si>
    <t>Navegantes Yard</t>
  </si>
  <si>
    <t xml:space="preserve">Maritime and Port Authority </t>
  </si>
  <si>
    <t xml:space="preserve">Industry Advisory Committee for Naval Architecture and Marine Engineering Programme at Singapore Institute of Technology </t>
  </si>
  <si>
    <t xml:space="preserve">Board of Governors of Global Centre for Maritime Decarbonisation </t>
  </si>
  <si>
    <t>The Marine Technical Committee of ABS</t>
  </si>
  <si>
    <t>American Bureau of Shipping Offshore Technical Committee</t>
  </si>
  <si>
    <t xml:space="preserve">Singapore Technical Committee of Nippon Kaiji Kyokai </t>
  </si>
  <si>
    <t xml:space="preserve">Lloyd’s Register (LR) Southeast Asia Technical Committee </t>
  </si>
  <si>
    <t>Executive Committee of the Singapore Business Federation Latin America Business Group</t>
  </si>
  <si>
    <t>Singapore National Committee for ISO TC 67/SC 7 Offshore Structures</t>
  </si>
  <si>
    <t>Technology Centre for Offshore and Marine, Singapore Science &amp; Technology Advisory Panel</t>
  </si>
  <si>
    <t>Governing Board for the St. John’s Island National Marine Laboratory</t>
  </si>
  <si>
    <t xml:space="preserve">Association of Singapore Marine &amp; Offshore Energy Industries </t>
  </si>
  <si>
    <t>Society of Naval Architects and Marine Engineers Singapore</t>
  </si>
  <si>
    <t>(i) Purchased Grid</t>
  </si>
  <si>
    <t>(ii) On-site generated solar energy</t>
  </si>
  <si>
    <t>Cooling consumption</t>
  </si>
  <si>
    <t>SGX SUSTAINABILITY REPORTING INDEX</t>
  </si>
  <si>
    <t>Item</t>
  </si>
  <si>
    <t>Component</t>
  </si>
  <si>
    <t>Sustainability Report Sections</t>
  </si>
  <si>
    <t>I</t>
  </si>
  <si>
    <t>Material ESG Factors</t>
  </si>
  <si>
    <t>Materiality Assessment</t>
  </si>
  <si>
    <t>Sustainability Report Pages 20 - 21</t>
  </si>
  <si>
    <t>II</t>
  </si>
  <si>
    <t xml:space="preserve">Climate-related Disclosures </t>
  </si>
  <si>
    <t>Climate-related disclosures as set out in the Sustainability Reporting Guide</t>
  </si>
  <si>
    <t>III</t>
  </si>
  <si>
    <t>Policies, Practices and Performance</t>
  </si>
  <si>
    <t>Material issue: Compliance, Governance and Assurance</t>
  </si>
  <si>
    <t>Policy</t>
  </si>
  <si>
    <t>Compliance, Governance and Assurance</t>
  </si>
  <si>
    <t>Sustainability Report Pages 28, 29, 33, 36</t>
  </si>
  <si>
    <t>Practices</t>
  </si>
  <si>
    <t>Sustainability Report Pages 28 - 40</t>
  </si>
  <si>
    <t>Performance</t>
  </si>
  <si>
    <t>Sustainability Performance, Highlights</t>
  </si>
  <si>
    <t>Sustainability Report Pages 9, 11</t>
  </si>
  <si>
    <t>Material issue: Customer Alignment and Confidence</t>
  </si>
  <si>
    <t xml:space="preserve">Customer Alignment and Confidence </t>
  </si>
  <si>
    <t>Sustainability Report Pages 33, 41, 44</t>
  </si>
  <si>
    <t>Customer Alignment and Confidence</t>
  </si>
  <si>
    <t>Sustainability Report Pages 41 - 45</t>
  </si>
  <si>
    <t>Material issue: Innovation and Sustainable Solutions</t>
  </si>
  <si>
    <t xml:space="preserve">Innovation and Sustainable Solutions </t>
  </si>
  <si>
    <t>Sustainability Report Pages 33, 48</t>
  </si>
  <si>
    <t>Innovation and Sustainable Solutions</t>
  </si>
  <si>
    <t>Sustainability Report Pages 48 - 53</t>
  </si>
  <si>
    <t>Sustainability Report Pages 10, 12</t>
  </si>
  <si>
    <t>Material issue: Supply Chain Management</t>
  </si>
  <si>
    <t xml:space="preserve">Supply Chain Management </t>
  </si>
  <si>
    <t>Sustainability Report Pages 33, 54, 55</t>
  </si>
  <si>
    <t>Sustainability Report Pages 54 - 59</t>
  </si>
  <si>
    <t>Material issue: Environmental Sustainability</t>
  </si>
  <si>
    <t>Sustainability Report Pages 33, 60</t>
  </si>
  <si>
    <t>Sustainability Report Pages 60 - 69</t>
  </si>
  <si>
    <t>Sustainability Highlights, Performance</t>
  </si>
  <si>
    <t>Material issue: Our People Commitment</t>
  </si>
  <si>
    <t>Sustainability Report Pages 33, 72, 76</t>
  </si>
  <si>
    <t>Sustainability Report Pages 72 - 83</t>
  </si>
  <si>
    <t>Sustainability Report Pages 10, 13</t>
  </si>
  <si>
    <t>Material issue: Workplace Safety and Health</t>
  </si>
  <si>
    <t>Workplace Safety and Health</t>
  </si>
  <si>
    <t>Sustainability Report Pages 33, 84, 85</t>
  </si>
  <si>
    <t>Sustainability Report Pages 84 - 91</t>
  </si>
  <si>
    <t>Material issue: Community Engagement</t>
  </si>
  <si>
    <t>Sustainability Report Pages 33, 92</t>
  </si>
  <si>
    <t>Sustainability Report Pages 92 - 99</t>
  </si>
  <si>
    <t>IV</t>
  </si>
  <si>
    <t>Targets</t>
  </si>
  <si>
    <t>Sustainability Performance</t>
  </si>
  <si>
    <t>Sustainability Report Pages 8 - 10</t>
  </si>
  <si>
    <t>V</t>
  </si>
  <si>
    <t>Sustainability Reporting Framework</t>
  </si>
  <si>
    <t>About the Report</t>
  </si>
  <si>
    <t>Sustainability Report Page 1</t>
  </si>
  <si>
    <t>VI</t>
  </si>
  <si>
    <t>Board Statement and Associated Governance Structure for Sustainability Practices</t>
  </si>
  <si>
    <t>Board Statement</t>
  </si>
  <si>
    <t>Board Statement on Sustainability Report</t>
  </si>
  <si>
    <t>Sustainability Report Pages 2 – 3</t>
  </si>
  <si>
    <t>Associated Governance Structure for Sustainability Practices</t>
  </si>
  <si>
    <t>Our Sustainability Governance Structure</t>
  </si>
  <si>
    <t>Sustainability Report Pages 28 - 29</t>
  </si>
  <si>
    <t>Topic</t>
  </si>
  <si>
    <t>Metric</t>
  </si>
  <si>
    <t>Framework Alignment</t>
  </si>
  <si>
    <t>Description</t>
  </si>
  <si>
    <t>1. Environmental</t>
  </si>
  <si>
    <t>Greenhouse Gas Emissions (“GHG”)</t>
  </si>
  <si>
    <t>Absolute emissions by: (a) Total; (b) Scope 1, Scope 2; and (c) Scope 3, if appropriate</t>
  </si>
  <si>
    <r>
      <t>tCO</t>
    </r>
    <r>
      <rPr>
        <vertAlign val="subscript"/>
        <sz val="11"/>
        <color rgb="FF000000"/>
        <rFont val="Arial"/>
        <family val="2"/>
      </rPr>
      <t>2</t>
    </r>
    <r>
      <rPr>
        <sz val="11"/>
        <color rgb="FF000000"/>
        <rFont val="Arial"/>
        <family val="2"/>
      </rPr>
      <t>e</t>
    </r>
  </si>
  <si>
    <t>GRI 305-1, GRI 305-2, GRI 305-3, TCFD, SASB 110, WEF core metrics</t>
  </si>
  <si>
    <r>
      <t>Metric tons of carbon dioxide equivalent (tCO</t>
    </r>
    <r>
      <rPr>
        <vertAlign val="subscript"/>
        <sz val="11"/>
        <color rgb="FF000000"/>
        <rFont val="Arial"/>
        <family val="2"/>
      </rPr>
      <t>2</t>
    </r>
    <r>
      <rPr>
        <sz val="11"/>
        <color rgb="FF000000"/>
        <rFont val="Arial"/>
        <family val="2"/>
      </rPr>
      <t>e) of relevant GHG emissions. Report the Total, Scope 1 and Scope 2 GHG emissions and, if appropriate, Scope 3 GHG emissions.
GHG emissions should be calculated in line with internationally recognised methodologies (e.g. GHG Protocol).</t>
    </r>
  </si>
  <si>
    <t>Sustainability Report Pages 12, 56, 68</t>
  </si>
  <si>
    <t xml:space="preserve">Emission intensities by: (a) Total; (b) Scope 1, Scope 2; and (c) Scope 3, if appropriate </t>
  </si>
  <si>
    <r>
      <t>tCO</t>
    </r>
    <r>
      <rPr>
        <vertAlign val="subscript"/>
        <sz val="11"/>
        <color rgb="FF000000"/>
        <rFont val="Arial"/>
        <family val="2"/>
      </rPr>
      <t>2</t>
    </r>
    <r>
      <rPr>
        <sz val="11"/>
        <color rgb="FF000000"/>
        <rFont val="Arial"/>
        <family val="2"/>
      </rPr>
      <t xml:space="preserve">e/organisation-specific metrics </t>
    </r>
  </si>
  <si>
    <t xml:space="preserve">GRI 305-4, TCFD, SASB 110 </t>
  </si>
  <si>
    <t xml:space="preserve">Emission intensity ratios in GHG emissions (tCO2e) per unit of organisation-specific metrics (e.g. revenue, units of production, floor space, number of employees, number of passengers). 
This is calculated from the absolute emissions reported. Denominators should be clearly defined and disclosed. </t>
  </si>
  <si>
    <r>
      <t>Sustainability Report Page 12
(a) Total Scope 1 &amp; 2: 15.6 tCO</t>
    </r>
    <r>
      <rPr>
        <vertAlign val="subscript"/>
        <sz val="11"/>
        <color theme="1"/>
        <rFont val="Arial"/>
        <family val="2"/>
      </rPr>
      <t>2</t>
    </r>
    <r>
      <rPr>
        <sz val="11"/>
        <color theme="1"/>
        <rFont val="Arial"/>
        <family val="2"/>
      </rPr>
      <t>e/S$ million
revenue;
(b) Scope 1: 7.2 tCO</t>
    </r>
    <r>
      <rPr>
        <vertAlign val="subscript"/>
        <sz val="11"/>
        <color theme="1"/>
        <rFont val="Arial"/>
        <family val="2"/>
      </rPr>
      <t>2</t>
    </r>
    <r>
      <rPr>
        <sz val="11"/>
        <color theme="1"/>
        <rFont val="Arial"/>
        <family val="2"/>
      </rPr>
      <t>e/S$ million revenue; Scope 2: 8.4 tCO</t>
    </r>
    <r>
      <rPr>
        <vertAlign val="subscript"/>
        <sz val="11"/>
        <color theme="1"/>
        <rFont val="Arial"/>
        <family val="2"/>
      </rPr>
      <t>2</t>
    </r>
    <r>
      <rPr>
        <sz val="11"/>
        <color theme="1"/>
        <rFont val="Arial"/>
        <family val="2"/>
      </rPr>
      <t>e/S$ million revenue;
(c) Scope 3 Categories 1 to 7 and 9: 61.0
tCO</t>
    </r>
    <r>
      <rPr>
        <vertAlign val="subscript"/>
        <sz val="11"/>
        <color theme="1"/>
        <rFont val="Arial"/>
        <family val="2"/>
      </rPr>
      <t>2</t>
    </r>
    <r>
      <rPr>
        <sz val="11"/>
        <color theme="1"/>
        <rFont val="Arial"/>
        <family val="2"/>
      </rPr>
      <t>e/S$ million revenue</t>
    </r>
  </si>
  <si>
    <t>Energy Consumption</t>
  </si>
  <si>
    <t>Total energy consumption</t>
  </si>
  <si>
    <t>MWhs or GJ</t>
  </si>
  <si>
    <t>GRI 302-1, TCFD, SASB 130</t>
  </si>
  <si>
    <t>Total energy consumption, in megawatt hours or gigajoules (MWhs or GJ), within the organisation.</t>
  </si>
  <si>
    <t>Sustainability Report Page 68</t>
  </si>
  <si>
    <t>Energy consumption intensity</t>
  </si>
  <si>
    <t>MWhs or GJ/organisation-specific metrics</t>
  </si>
  <si>
    <t>GRI 302-3, TCFD</t>
  </si>
  <si>
    <t>Energy intensity ratios in energy consumed (MWhs or GJ) per unit of organisation-specific metrics (e.g. revenue, units of production, floor space, number of employees, number of passengers).
This is calculated from the total energy consumption reported. Denominators should be clearly defined and disclosed.</t>
  </si>
  <si>
    <t>Sustainability Report Page 63</t>
  </si>
  <si>
    <t>Water Consumption</t>
  </si>
  <si>
    <t>Total water consumption</t>
  </si>
  <si>
    <t>ML or m³</t>
  </si>
  <si>
    <t>GRI 303-5, SASB 140, TCFD, WEF core metrics</t>
  </si>
  <si>
    <t>Total water consumption, in megalitres or cubic metres (ML or m³), across all operations.</t>
  </si>
  <si>
    <t>Sustainability Report Pages 12, 61, 69</t>
  </si>
  <si>
    <t>Water consumption intensity</t>
  </si>
  <si>
    <t>ML or m³/organisation-specific metrics</t>
  </si>
  <si>
    <t>TCFD, SASB IF-RE-140a.1</t>
  </si>
  <si>
    <t>Water intensity ratios in water consumed (ML or m³) per unit of organisation-specific metrics (e.g. revenue, units of production, floor space, number of employees, number of passengers).
This is calculated from the total water consumption reported. Denominators should be clearly defined and disclosed.</t>
  </si>
  <si>
    <t>Sustainability Report Page 61</t>
  </si>
  <si>
    <t>Waste Generation</t>
  </si>
  <si>
    <t>Total waste generated</t>
  </si>
  <si>
    <t>t</t>
  </si>
  <si>
    <t>GRI 306-3, SASB 150, TCFD, WEF expanded metrics</t>
  </si>
  <si>
    <t>Total weight of waste generated, in metric tons (t), within organisation and where possible, to include relevant information of waste composition (e.g. hazardous vs non-hazardous, recycled vs non-recycled).</t>
  </si>
  <si>
    <t>2. Social</t>
  </si>
  <si>
    <t>Gender Diversity</t>
  </si>
  <si>
    <t>Current employees by gender</t>
  </si>
  <si>
    <t>Percentage (%)</t>
  </si>
  <si>
    <t>GRI 405-1, SASB 330, WEF core metrics</t>
  </si>
  <si>
    <t>Percentage of existing employees by gender.</t>
  </si>
  <si>
    <t>Sustainability Report Page 81</t>
  </si>
  <si>
    <t>New hires and turnover by gender</t>
  </si>
  <si>
    <t>GRI 401-1, WEF core metrics</t>
  </si>
  <si>
    <t>Percentage of new employees hires and employee turnover during the reporting period by gender.</t>
  </si>
  <si>
    <t>Age-Based Diversity</t>
  </si>
  <si>
    <t>Current employees by age groups</t>
  </si>
  <si>
    <t>GRI 405-1, WEF core metrics</t>
  </si>
  <si>
    <t>Percentage of existing employees by age group.
GRI’s employee age group categories include: (a) under 30 years old, (b) 30-50 years old, and (c) over 50 years old.</t>
  </si>
  <si>
    <t>New hires and turnover by age groups</t>
  </si>
  <si>
    <t>Percentage of new employees hires and employee turnover during the reporting period by age group.
GRI’s employee age group categories include: (a) under 30 years old, (b) 30-50 years old, and (c) over 50 years old.</t>
  </si>
  <si>
    <t>Employment</t>
  </si>
  <si>
    <t>Total turnover</t>
  </si>
  <si>
    <t>Number and Percentage (%)</t>
  </si>
  <si>
    <t>GRI 401-1, SASB 310, WEF core metrics</t>
  </si>
  <si>
    <t>Total number and rate of employee turnover during the reporting period. Scope of reporting (i.e. subsidiaries included or not) should be clearly defined and disclosed.</t>
  </si>
  <si>
    <t>GRI 2-7</t>
  </si>
  <si>
    <t>Total number of employees as at end of reporting period. Scope of reporting (i.e. subsidiaries included or not) should be clearly defined and disclosed.</t>
  </si>
  <si>
    <t>Development &amp; Training</t>
  </si>
  <si>
    <t>Average training hours per employee</t>
  </si>
  <si>
    <t>Hours/No. of employees</t>
  </si>
  <si>
    <t>GRI 404-1, WEF core metrics</t>
  </si>
  <si>
    <t>Average training hours per employee during the reporting period (total number of hours of training provided to employees over total number of employees).</t>
  </si>
  <si>
    <t>Sustainability Report Page 82</t>
  </si>
  <si>
    <t>Average training hours per employee by gender</t>
  </si>
  <si>
    <t>Average training hours per employee during the reporting period by gender (total number of hours of training provided to employees in each category over number of employees per category).</t>
  </si>
  <si>
    <t>Occupational Health &amp; Safety</t>
  </si>
  <si>
    <t>Fatalities</t>
  </si>
  <si>
    <t>Number of cases</t>
  </si>
  <si>
    <t>GRI 403-9, WEF core metrics, MOM (Singapore), SASB 320</t>
  </si>
  <si>
    <t>Number of fatalities as a result of work-related injury during reporting period across the organisation.
Scope of report should include both employees and workers who are not employees but whose work and/or workplace is controlled by the organisation.</t>
  </si>
  <si>
    <t>Sustainability Report Page 87</t>
  </si>
  <si>
    <t>High-consequence injuries</t>
  </si>
  <si>
    <t>GRI 403-9, WEF core metrics, MOM (Singapore)</t>
  </si>
  <si>
    <t>Number of high-consequence work-related injuries (injury that results in a fatality from which the worker cannot recover fully to pre-injury health status within 6 months) excluding fatalities during reporting period.
Scope of report should include both employees and workers who are not employees but whose work and/or workplace is controlled by the organisation.</t>
  </si>
  <si>
    <t>Recordable injuries</t>
  </si>
  <si>
    <t>Number of recordable work-related injuries during reporting period.
Scope of report should include both employees and workers who are not employees but whose work and/or workplace is controlled by the organisation.</t>
  </si>
  <si>
    <t>Sustainability Report Page 86</t>
  </si>
  <si>
    <t>Recordable work-related ill health cases</t>
  </si>
  <si>
    <t>GRI 403-10, WEF expanded metrics, MOM (Singapore)</t>
  </si>
  <si>
    <t>Number of recordable work-related illnesses or health conditions arising from exposure to hazards at work during reporting period.
Scope of report should include both employees and workers who are not employees but whose work and/or workplace is controlled by the organisation.</t>
  </si>
  <si>
    <t>3. Governance</t>
  </si>
  <si>
    <t>Board Composition</t>
  </si>
  <si>
    <t>Board independence</t>
  </si>
  <si>
    <t>GRI 2-9, WEF core metrics</t>
  </si>
  <si>
    <t>The number of independent board directors as a percentage of all directors.</t>
  </si>
  <si>
    <t>Annual Report Pages 24 - 27
Sustainability Report Pages 2 - 3
There are seven independent directors (representing 78%) of Seatrium’s Board as of December 31, 2025.</t>
  </si>
  <si>
    <t>Women on the board</t>
  </si>
  <si>
    <t>GRI 2-9, GRI 405-1, WEF core metrics</t>
  </si>
  <si>
    <t>The number of female board directors as a percentage of all directors.</t>
  </si>
  <si>
    <t>Annual Report Pages 24 - 27
Sustainability Report Pages 2 - 3, 11, 31</t>
  </si>
  <si>
    <t>Management Diversity</t>
  </si>
  <si>
    <t>Women in the management team</t>
  </si>
  <si>
    <t>GRI 2-9, GRI 405-1, WEF core metrics, SASB 330</t>
  </si>
  <si>
    <t>The number of female senior management as a percentage of senior management. Each organisation defines which employees are part of its senior management team.</t>
  </si>
  <si>
    <t>Ethical Behaviour</t>
  </si>
  <si>
    <t>Anti-corruption disclosures</t>
  </si>
  <si>
    <t>Discussion and number of standards</t>
  </si>
  <si>
    <t>GRI 205-1, GRI 205-2 and GRI 205-3</t>
  </si>
  <si>
    <t>Disclosures based on GRI’s anti-corruption standards of 205-1, 205-2 and 205-3.</t>
  </si>
  <si>
    <t>Sustainability Report Page 37</t>
  </si>
  <si>
    <t>Anti-corruption training for employees</t>
  </si>
  <si>
    <t>GRI 205-2, WEF core metrics</t>
  </si>
  <si>
    <t>Number and percentage of employees that received anti-corruption training during reporting period.</t>
  </si>
  <si>
    <t>Certifications</t>
  </si>
  <si>
    <t>List of relevant certifications</t>
  </si>
  <si>
    <t>List</t>
  </si>
  <si>
    <t>Commonly reported metric by SGX issuers</t>
  </si>
  <si>
    <t>List all sustainability or ESG-related certification (e.g. ISO 45000 family, BCA Green Building, LEED, ENERGY STAR). Each organisation defines which certifications are relevant to be reported.</t>
  </si>
  <si>
    <t>Sustainability Report Pages 33, 36, 44, 60, 85
ISO 37001 Anti-bribery Management Systems; ISO 9001 Quality Management Systems; ISO 14001 Environmental Management Systems; ISO 50001 Energy Management; ISO 45001 Occupational Health and Safety Management Systems</t>
  </si>
  <si>
    <t>Alignment with Frameworks</t>
  </si>
  <si>
    <t>Alignment with frameworks and disclosure practices</t>
  </si>
  <si>
    <t>GRI/ TCFD/ SASB/ SDGs/ others</t>
  </si>
  <si>
    <t>SGX-ST Listing Rules (Mainboard) 711A and 711B, Practice Note 7.6; SGX-ST Listing Rules (Catalist) 711A and 711B, Practice Note 7F</t>
  </si>
  <si>
    <t>The issuer needs to give priority to using globally-recognised frameworks and disclosure practices to guide its sustainability reporting. Where the issuer is applying a portion of a particular framework, the issuer should provide a general description of the extent of the issuer's application of the framework.</t>
  </si>
  <si>
    <t>Assurance</t>
  </si>
  <si>
    <t>Assurance of sustainability report</t>
  </si>
  <si>
    <t>Internal/External/None</t>
  </si>
  <si>
    <t>GRI 2-5, SGX-ST Listing Rules (Mainboard) 711A and 711B, Practice Note 7.6; SGX-ST Listing Rules (Catalist) 711A and 711B, Practice Note 7F</t>
  </si>
  <si>
    <t>Disclose whether sustainability report has undertaken: (a) external independent assurance, (b) internal assurance or (c) no assurance. Provide scope of assurance if organisation has undertaken external or internal assurance.</t>
  </si>
  <si>
    <t>Sustainability Report Pages 1, 121 - 123</t>
  </si>
  <si>
    <t>ISSB IFRS S1 AND S2 CONTENT INDEX</t>
  </si>
  <si>
    <t>The International Sustainability Standards Board ("ISSB")’s International Financial Reporting Standard ("IFRS") S1 General Requirements for Disclosure of Sustainability-related Financial Information and S2 Climate-related Disclosure Exposure Draft released in June 2023 have been taken into consideration for this report.</t>
  </si>
  <si>
    <t>Code</t>
  </si>
  <si>
    <t>Disclosure</t>
  </si>
  <si>
    <t>ISSB’s IFRS S1 General Requirement for Disclosure of Sustainability-related Financial Information</t>
  </si>
  <si>
    <t>IFRS S1-27 (a) (i) - (v)</t>
  </si>
  <si>
    <t>The governance body(s) (which can include a board, committee or equivalent body charged with governance) or individual(s) responsible for oversight of sustainability-related risks and opportunities</t>
  </si>
  <si>
    <t>IFRS S1-27 (b) (i) - (ii)</t>
  </si>
  <si>
    <t>Management’s role in the governance processes, controls and procedures used to monitor, manage and oversee sustainability-related risks and opportunities</t>
  </si>
  <si>
    <t>Strategy</t>
  </si>
  <si>
    <t xml:space="preserve">IFRS S1-30 (a) - (c) </t>
  </si>
  <si>
    <t>Sustainability-related risks and opportunities</t>
  </si>
  <si>
    <t>Sustainability Report Pages 34 - 35</t>
  </si>
  <si>
    <t>IFRS S1-32 (a) - (b)</t>
  </si>
  <si>
    <t>Business Model and Value Chain</t>
  </si>
  <si>
    <t>Sustainability Report Pages 16 - 17</t>
  </si>
  <si>
    <t xml:space="preserve">IFRS S1-33 (a) - (c) </t>
  </si>
  <si>
    <t>Strategy and Decision-making</t>
  </si>
  <si>
    <t>Sustainability Report Pages 18 - 19, 34 - 35</t>
  </si>
  <si>
    <t xml:space="preserve">IFRS S1-34 (a) - (b)
IFRS S1-35 (a) - (d) </t>
  </si>
  <si>
    <t>Financial Position, Financial Performance and Cash Flows</t>
  </si>
  <si>
    <t>Annual Report Pages 54 - 55, 112, 139, 149, 152, 160, 164, 165, 202 and 213</t>
  </si>
  <si>
    <t>IFRS S1-41</t>
  </si>
  <si>
    <t>A qualitative and, if applicable, quantitative assessment of the resilience of its strategy and business model in relation to its sustainability-related risks, including information about how the assessment was carried out and its time horizon</t>
  </si>
  <si>
    <t>Risk Management</t>
  </si>
  <si>
    <t xml:space="preserve">IFRS S1-44 (a) (i) - (vi), (b), (c) </t>
  </si>
  <si>
    <t>The processes and related policies the entity uses to identify, assess, prioritise and monitor sustainability-related risks</t>
  </si>
  <si>
    <t>Sustainability Report Pages 32 - 35</t>
  </si>
  <si>
    <t>Metrics and Targets</t>
  </si>
  <si>
    <t>IFRS S1-46 (a)</t>
  </si>
  <si>
    <t>Metrics required by an applicable IFRS Sustainability Disclosure Standard for each sustainability-related risk and opportunity that could reasonably be expected to affect the entity’s prospects.</t>
  </si>
  <si>
    <t>Sustainability Report Pages 8 - 10, 25</t>
  </si>
  <si>
    <t>IFRS S1-46(b)</t>
  </si>
  <si>
    <t>Metrics the entity uses to measure and monitor that sustainability-related risk or opportunity and its performance in relation to that sustainability-related risk or opportunity, including progress towards any targets the entity has set, and any targets it is required to meet by law or regulation.</t>
  </si>
  <si>
    <t>IFRS S1-51 (a) - (g)</t>
  </si>
  <si>
    <t>The metric used to set the target and to monitor progress towards reaching the target.</t>
  </si>
  <si>
    <t>ISSB's IFRS S2 Climate-related Disclosures</t>
  </si>
  <si>
    <t>IFRS S2-6 (a) (i) - (v)</t>
  </si>
  <si>
    <t>The governance body(s) (which can include a board, committee or equivalent body charged with governance) or individual(s) responsible for oversight of climate-related risks and opportunities.</t>
  </si>
  <si>
    <t>Sustainability Report Pages 28 - 29, 62</t>
  </si>
  <si>
    <t>IFRS S2-6 (b) (i) - (ii)</t>
  </si>
  <si>
    <t>Management’s role in the governance processes, controls and procedures used to monitor, manage and oversee climate-related risks and opportunities</t>
  </si>
  <si>
    <t>IFRS S2-9 (a) - (e)
IFRS S2-10 (a) - (d)</t>
  </si>
  <si>
    <t>Climate-related risks and opportunities</t>
  </si>
  <si>
    <t>Sustainability Report Pages 35, 62 - 65</t>
  </si>
  <si>
    <t>IFRS S2-13 (a) - (b)</t>
  </si>
  <si>
    <t>Business model and value chain</t>
  </si>
  <si>
    <t>IFRS S2-14 (a) (i) - (v), (b), (c)</t>
  </si>
  <si>
    <t>Sustainability Report Pages 19, 34 - 35</t>
  </si>
  <si>
    <t>IFRS S2-15 (a) - (b)
IFRS S2-16 (a) - (d)</t>
  </si>
  <si>
    <t>Financial Position, financial performance and cash flows</t>
  </si>
  <si>
    <t>IFRS S2-22 (a) (i) - (iii), (b) (i) - (iii)</t>
  </si>
  <si>
    <t>Assessment of climate resilience</t>
  </si>
  <si>
    <t xml:space="preserve">IFRS S2-25 (a) - (c) </t>
  </si>
  <si>
    <t>The processes and related policies the entity uses to identify, assess, prioritise and monitor climate-related risks</t>
  </si>
  <si>
    <t>Sustainability Report Pages 32 - 35, 62 - 65</t>
  </si>
  <si>
    <t>IFRS S2-29 (a) (i) - (vi), (b) - (g)</t>
  </si>
  <si>
    <t>Climate-related Metrics</t>
  </si>
  <si>
    <t>Sustainability Report Pages 12, 56, 68 - 69</t>
  </si>
  <si>
    <t>IFRS S2-33 (a) - (h)
IFRS S2-34 (a) - (d) 
IFRS S2-35
IFRS S2-36 (a) - (e)</t>
  </si>
  <si>
    <t>Climate-related Targets</t>
  </si>
  <si>
    <t>GRI 2021 STANDARDS CONTENT INDEX</t>
  </si>
  <si>
    <t>The 2021 GRI Standards have been adopted for this report except for GRI 303 Water and Effluents and GRI 403 Occupational Health and Safety which are based on the revised 2018 Standards and GRI 306 Waste based on revised 2020 Standards.</t>
  </si>
  <si>
    <t>Statement of use</t>
  </si>
  <si>
    <t>Seatrium Limited has reported in accordance with the GRI Standards for the period 1 Jan 2025 to 31 Dec 2025.</t>
  </si>
  <si>
    <t>GRI 1 used</t>
  </si>
  <si>
    <t>GRI 1: Foundation 2021</t>
  </si>
  <si>
    <t>Applicable GRI Sector Standard(s)</t>
  </si>
  <si>
    <t>GRI 11: Oil and Gas Sector 2021</t>
  </si>
  <si>
    <t>GRI Standard / Other Source</t>
  </si>
  <si>
    <t>Omission</t>
  </si>
  <si>
    <t>GRI Sector Standard Ref. No.</t>
  </si>
  <si>
    <r>
      <t xml:space="preserve">Aligned Frameworks
</t>
    </r>
    <r>
      <rPr>
        <sz val="11"/>
        <color theme="0"/>
        <rFont val="Arial"/>
        <family val="2"/>
      </rPr>
      <t>UN Sustainable Development Goals (SDG)</t>
    </r>
  </si>
  <si>
    <t>Externally Assured (Y/N)</t>
  </si>
  <si>
    <t>Requirement(s) Omitted</t>
  </si>
  <si>
    <t>Reason</t>
  </si>
  <si>
    <t>Explanation</t>
  </si>
  <si>
    <t>GENERAL DISCLOSURES</t>
  </si>
  <si>
    <t>GRI 2: General Disclosures 2021</t>
  </si>
  <si>
    <t>2-1 Organisational details</t>
  </si>
  <si>
    <t>N</t>
  </si>
  <si>
    <t>2-2 Entities included in the organisation’s sustainability reporting</t>
  </si>
  <si>
    <t>2-3 Reporting period, frequency and contact point</t>
  </si>
  <si>
    <t>2-4 Restatements of information</t>
  </si>
  <si>
    <t>2-5 External assurance</t>
  </si>
  <si>
    <t>Sustainability Report Pages 121 - 123</t>
  </si>
  <si>
    <r>
      <t>2-6</t>
    </r>
    <r>
      <rPr>
        <sz val="7"/>
        <color theme="1"/>
        <rFont val="Arial"/>
        <family val="2"/>
      </rPr>
      <t xml:space="preserve">   </t>
    </r>
    <r>
      <rPr>
        <sz val="11"/>
        <color theme="1"/>
        <rFont val="Arial"/>
        <family val="2"/>
      </rPr>
      <t>Activities, value chain and other business relationships</t>
    </r>
  </si>
  <si>
    <t>UN SDG 3, 4, 7, 8, 9, 12, 13, 14, 15, 16, 17</t>
  </si>
  <si>
    <t>2-7 Employees</t>
  </si>
  <si>
    <t>Sustainability Report Page 81
All figures presented include permanent and contract employees. 
Part-time categories omitted from the report as they constitute less than 1% of the total workforce. 
Data are compiled using the Group's Human Resource Information Systems.</t>
  </si>
  <si>
    <t>2-8 Workers who are not employees</t>
  </si>
  <si>
    <t>a, b, c</t>
  </si>
  <si>
    <t>Limited Information</t>
  </si>
  <si>
    <t>Seatrium is actively gathering data and evaluating potential disclosures for inclusion in SR2026.</t>
  </si>
  <si>
    <t>2-9 Governance structure and composition</t>
  </si>
  <si>
    <t>UN SDG 8, 16</t>
  </si>
  <si>
    <t>2-10 Nomination and selection of the highest governance body</t>
  </si>
  <si>
    <t>2-11 Chair of the highest governance body</t>
  </si>
  <si>
    <t>2-12 Role of the highest governance body in overseeing the management of impacts</t>
  </si>
  <si>
    <t>2-13 Delegation of responsibility for managing impacts</t>
  </si>
  <si>
    <t>2-14 Role of the highest governance body in sustainability reporting</t>
  </si>
  <si>
    <t>2-15 Conflicts of interest</t>
  </si>
  <si>
    <t>2-16 Communication of critical concerns</t>
  </si>
  <si>
    <t>Sustainability Report Pages 32, 33, 38
Whistleblowing: https://www.seatrium.com/assets/whistle-blowing/Seatrium_Whistleblowing_Policy.pdf</t>
  </si>
  <si>
    <t>2-17 Collective knowledge of the highest governance body</t>
  </si>
  <si>
    <t>Sustainability Report Page 30</t>
  </si>
  <si>
    <t>2-18 Evaluation of the performance of the highest governance body</t>
  </si>
  <si>
    <t>2-19 Remuneration policies</t>
  </si>
  <si>
    <t>2-20 Process to determine remuneration</t>
  </si>
  <si>
    <t>2-21 Annual total compensation ratio</t>
  </si>
  <si>
    <t>Confidentiality Constraints</t>
  </si>
  <si>
    <t>This encompasses confidential business  information which is sensitive in nature and not be disclosed owing to  confidentiality constraints.</t>
  </si>
  <si>
    <t>2-22 Statement on sustainable development strategy</t>
  </si>
  <si>
    <t>Sustainability Report Pages 2 - 3, 18 -19</t>
  </si>
  <si>
    <t>2-23 Policy commitments</t>
  </si>
  <si>
    <t>Sustainability Report Page 32 - 33</t>
  </si>
  <si>
    <t>2-24 Embedding policy commitments</t>
  </si>
  <si>
    <t>Disclosed throughout SR2025</t>
  </si>
  <si>
    <t>2-25 Processes to remediate negative impacts</t>
  </si>
  <si>
    <t>Whistleblowing:  https://www.seatrium.com/assets/whistle-blowing/Seatrium_Whistleblowing_Policy.pdf</t>
  </si>
  <si>
    <t>2-26 Mechanisms for seeking advice and raising concerns</t>
  </si>
  <si>
    <t>2-27 Compliance with laws and regulations</t>
  </si>
  <si>
    <t>Sustainability Report Pages 10, 66</t>
  </si>
  <si>
    <t>2-28 Membership associations</t>
  </si>
  <si>
    <t>2-29 Approach to stakeholder engagement</t>
  </si>
  <si>
    <t>Sustainability Report Pages 22 - 23</t>
  </si>
  <si>
    <t>UN SDG 8, 17</t>
  </si>
  <si>
    <t>2-30 Collective bargaining agreements</t>
  </si>
  <si>
    <t>Pending Union Formation</t>
  </si>
  <si>
    <t>Seatrium was in the process of establishing our labour union in  2025.</t>
  </si>
  <si>
    <t>MATERIAL TOPICS</t>
  </si>
  <si>
    <t>GRI 3: Material Topics 2021</t>
  </si>
  <si>
    <t>3-1 Process to determine material topics</t>
  </si>
  <si>
    <t>3-2 List of material topics</t>
  </si>
  <si>
    <t>COMPLIANCE, GOVERNANCE AND ASSURANCE</t>
  </si>
  <si>
    <t>3-3 Management of material topics</t>
  </si>
  <si>
    <t>Sustainability Report Pages 24 - 25, 28 - 40</t>
  </si>
  <si>
    <t>UN SDG 16</t>
  </si>
  <si>
    <t>GRI 201: Economic Performance 2016</t>
  </si>
  <si>
    <t>201-1 Direct economic value generated and distributed</t>
  </si>
  <si>
    <t>11.14.2</t>
  </si>
  <si>
    <t>201-2 Financial implications and other risks and opportunities due to climate change</t>
  </si>
  <si>
    <t>11.2.2</t>
  </si>
  <si>
    <t>GRI 203: Indirect Economic Impacts 2016</t>
  </si>
  <si>
    <t>203-1 Infrastructure investments and services supported</t>
  </si>
  <si>
    <t>N/A</t>
  </si>
  <si>
    <t>Seatrium does not not invest in public infrastructure.</t>
  </si>
  <si>
    <t>11.14.4</t>
  </si>
  <si>
    <t>203-2 Significant indirect economic impacts</t>
  </si>
  <si>
    <t>Sustainability Report Pages 24 - 25, 92 - 99</t>
  </si>
  <si>
    <t>11.14.5</t>
  </si>
  <si>
    <t>GRI 205: Anti-Corruption 2016</t>
  </si>
  <si>
    <t>205-1 Operations assessed for risks related to corruption</t>
  </si>
  <si>
    <t>11.20.2</t>
  </si>
  <si>
    <t>205-2 Communication and training about anti-corruption policies and procedures</t>
  </si>
  <si>
    <t>11.20.3</t>
  </si>
  <si>
    <t>Y</t>
  </si>
  <si>
    <t>205-3 Confirmed incidents of corruption and actions taken</t>
  </si>
  <si>
    <t>11.20.4</t>
  </si>
  <si>
    <t>GRI 206: Anti-competitive Behavior 2016</t>
  </si>
  <si>
    <t>206-1 Legal actions for anti-competitive behavior, anti-trust, and monopoly practices</t>
  </si>
  <si>
    <t>11.19.2</t>
  </si>
  <si>
    <t>GRI 207: Tax 2019</t>
  </si>
  <si>
    <t>207-1 Approach to tax</t>
  </si>
  <si>
    <t>Sustainability Report Page 24
https://www.seatrium.com/our-economic-contribution.php</t>
  </si>
  <si>
    <t>207-2 Tax governance, control, and risk management</t>
  </si>
  <si>
    <t>207-3 Stakeholder engagement and management of concerns related to tax</t>
  </si>
  <si>
    <t>207-4 Country-by-country reporting</t>
  </si>
  <si>
    <t>https://www.seatrium.com/our-economic-contribution.php</t>
  </si>
  <si>
    <t xml:space="preserve">UN SDG 8, 9, 13, 17 </t>
  </si>
  <si>
    <t>GRI 416: Customer Health and Safety 2016</t>
  </si>
  <si>
    <t>416-1 Assessment of the health and safety impacts of product and service categories</t>
  </si>
  <si>
    <t>Sustainability Report Pages 4, 44, 53</t>
  </si>
  <si>
    <t>INNOVATION &amp; SUSTAINABLE SOLUTIONS</t>
  </si>
  <si>
    <t>UN SDG 7, 8, 9, 14, 17</t>
  </si>
  <si>
    <t>SUPPLY CHAIN MANAGEMENT</t>
  </si>
  <si>
    <t xml:space="preserve">UN SDG 8, 9, 16, 17 </t>
  </si>
  <si>
    <t>GRI 204: Procurement Practices 2016</t>
  </si>
  <si>
    <t>204-1 Proportion of spending on local suppliers</t>
  </si>
  <si>
    <t>Sustainability Report Page 54</t>
  </si>
  <si>
    <t>11.14.6</t>
  </si>
  <si>
    <t>GRI 414: Supplier Social Assessment 2016</t>
  </si>
  <si>
    <t>414-1 New suppliers that were screened using social criteria</t>
  </si>
  <si>
    <t>Sustainability Report Page 55</t>
  </si>
  <si>
    <t>414-2 Negative social impacts in the supply chain and actions taken</t>
  </si>
  <si>
    <t>Sustainability Report Page 55
Supplier Code of Conduct: https://www.seatrium.com/assets/code-of-conduct/851.5%20FRM1%20Supplier%20Code%20of%20Conduct_Seatrium%20declaration_FINAL_CAA120923.pdf</t>
  </si>
  <si>
    <t>11.10.9</t>
  </si>
  <si>
    <t>ENVIRONMENTAL SUSTAINABILITY</t>
  </si>
  <si>
    <t>UN SDG 3, 7, 12, 13, 14, 15</t>
  </si>
  <si>
    <t>GRI 301: Materials 2016</t>
  </si>
  <si>
    <t>301-1 Materials used by weight or volume</t>
  </si>
  <si>
    <t>GRI 302: Energy 2016</t>
  </si>
  <si>
    <t>302-1 Energy consumption within the organization</t>
  </si>
  <si>
    <t>11.1.2</t>
  </si>
  <si>
    <t>302-2 Energy consumption outside of the organization</t>
  </si>
  <si>
    <t>Sustainability Report Page 56</t>
  </si>
  <si>
    <t>11.1.3</t>
  </si>
  <si>
    <t>302-3 Energy intensity</t>
  </si>
  <si>
    <t>11.1.4</t>
  </si>
  <si>
    <t>GRI 303: Water and Effluents 2018</t>
  </si>
  <si>
    <t>303-1 Interactions with water as a shared resource</t>
  </si>
  <si>
    <t>Sustainability Report Pages 61 and 69</t>
  </si>
  <si>
    <t>11.6.2</t>
  </si>
  <si>
    <t>303-2 Management of water discharge-related impacts</t>
  </si>
  <si>
    <t>11.6.3</t>
  </si>
  <si>
    <t>303-3 Water withdrawal</t>
  </si>
  <si>
    <t>11.6.4</t>
  </si>
  <si>
    <t>303-4 Water discharge</t>
  </si>
  <si>
    <t>a, b, c, d, e</t>
  </si>
  <si>
    <t>Information unavailable</t>
  </si>
  <si>
    <t xml:space="preserve">Due to the nature of our business, water discharge routes have presented a challenge in the collection of data. Hence, Seatrium is still exploring ways to track and monitor the routes of water discharge.  </t>
  </si>
  <si>
    <t>11.6.5</t>
  </si>
  <si>
    <t>303-5 Water consumption</t>
  </si>
  <si>
    <t>a, b, c, d</t>
  </si>
  <si>
    <t>Information incomplete</t>
  </si>
  <si>
    <t>Unable to provide as Seatrium requires water discharge data for disclosure.</t>
  </si>
  <si>
    <t>11.6.7</t>
  </si>
  <si>
    <t>GRI 305: Emissions 2016</t>
  </si>
  <si>
    <t>305-1 Direct (Scope 1) GHG emissions</t>
  </si>
  <si>
    <t>11.1.5</t>
  </si>
  <si>
    <t>305-2 Energy indirect (Scope 2) GHG emissions</t>
  </si>
  <si>
    <t>11.1.6</t>
  </si>
  <si>
    <t>305-3 Other indirect (Scope 3) GHG emissions</t>
  </si>
  <si>
    <t>11.1.7</t>
  </si>
  <si>
    <t>305-4 GHG emissions intensity</t>
  </si>
  <si>
    <t>11.1.8</t>
  </si>
  <si>
    <t>305-5 Reduction of GHG emissions</t>
  </si>
  <si>
    <t>Sustainability Report Page 62</t>
  </si>
  <si>
    <t>11.1.9</t>
  </si>
  <si>
    <t>GRI 306: Waste 2020</t>
  </si>
  <si>
    <t>306-1 Waste generation and significant waste- related impacts</t>
  </si>
  <si>
    <t>11.5.2</t>
  </si>
  <si>
    <t>306-2 Management of significant waste-related impacts</t>
  </si>
  <si>
    <t>11.5.3</t>
  </si>
  <si>
    <t>306-3 Waste generated</t>
  </si>
  <si>
    <t>11.5.4</t>
  </si>
  <si>
    <t>306-4 Waste diverted from disposal</t>
  </si>
  <si>
    <t>11.5.5</t>
  </si>
  <si>
    <t>306-5 Waste directed to disposal</t>
  </si>
  <si>
    <t>b, c, d, e</t>
  </si>
  <si>
    <t>The waste disposal vendors are unable to segregate the waste into different waste streams.</t>
  </si>
  <si>
    <t>11.5.6</t>
  </si>
  <si>
    <t>OUR PEOPLE COMMITMENT</t>
  </si>
  <si>
    <t>UN SDG 4, 8, 17</t>
  </si>
  <si>
    <t>GRI 202: Market Presence 2016</t>
  </si>
  <si>
    <t>202-2 Proportion of senior management hired from the local community</t>
  </si>
  <si>
    <t>88% of senior management - encompassing staff with titles such as Vice President, General Manager and equivalent titles - were hired at significant locations of operation from the local communities of Singapore, Brazil, China, Philippines and USA. These communities contain our core businesses of construction of rig and floaters, offshore platforms, ship repairs and upgrades, and shipbuilding.</t>
  </si>
  <si>
    <t>GRI 401: Employment 2016</t>
  </si>
  <si>
    <t>401-1 New employee hires and employee turnover</t>
  </si>
  <si>
    <t>11.10.2</t>
  </si>
  <si>
    <t>401-2 Benefits provided to full-time employees that are not provided to temporary or part-time employees</t>
  </si>
  <si>
    <t>Benefits, such as annual leaves and parental leaves, extend to full-time, contract, temporary and part-time employees. Variable incentives are subject to variation based on individual contractual agreements and performance evaluations.</t>
  </si>
  <si>
    <t>11.10.3</t>
  </si>
  <si>
    <t>401-3 Parental leave</t>
  </si>
  <si>
    <t>Seatrium is actively gathering data and evaluatin potential disclosures for inclusion in the SR2026.</t>
  </si>
  <si>
    <t>11.10.4</t>
  </si>
  <si>
    <t>GRI 402: Labor/Management Relations 2016</t>
  </si>
  <si>
    <t>402-1 Minimum notice periods regarding operational changes</t>
  </si>
  <si>
    <t>The minimum notice periods are subject to variation, contingent upon the parameters set forth in collective bargaining agreements, individual agreements and statutory requirements. Seatrium adheres to all pertinent local legislations. Furthermore, we prioritise the timely dissemination of information to our employees, ensuring transparency and alignment with their needs. Embracing a culture of openness and collaboration, we firmly believe that engaging employees in organisational changes yields superior outcomes. Consequently, we consistently exceed minimum requirements, striving to involve our employees in decision-making processes for optimal results.</t>
  </si>
  <si>
    <t>11.10.5</t>
  </si>
  <si>
    <t>GRI 404: Training and Education 2016</t>
  </si>
  <si>
    <t>404-1 Average hours of training per year per employee</t>
  </si>
  <si>
    <t>404-2 Programmes for upgrading employee skills and transition assistance programmes</t>
  </si>
  <si>
    <t>Sustainability Report Pages 82 - 86</t>
  </si>
  <si>
    <t>11.10.7</t>
  </si>
  <si>
    <t>404-3 Percentage of employees receiving regular performance and career development reviews</t>
  </si>
  <si>
    <t>GRI 405: Diversity and Equal Opportunity 2016</t>
  </si>
  <si>
    <t>405-1 Diversity of governance bodies and employees</t>
  </si>
  <si>
    <t>11.11.5</t>
  </si>
  <si>
    <t>405-2 Ratio of basic salary and remuneration of women to men</t>
  </si>
  <si>
    <t>a, b</t>
  </si>
  <si>
    <t>This encompasses confidential business information which is sensitive in nature and not be disclose owing to confidentiality constraints.</t>
  </si>
  <si>
    <t>11.11.6</t>
  </si>
  <si>
    <t>GRI 406: Non-discrimination 2016</t>
  </si>
  <si>
    <t>406-1 Incidents of discrimination and corrective actions taken</t>
  </si>
  <si>
    <t>11.11.7</t>
  </si>
  <si>
    <t>GRI 407: Freedom of Association and Collective Bargaining 2016</t>
  </si>
  <si>
    <t>407-1 Operations and suppliers in which the right to freedom of association and collective bargaining may be at risk</t>
  </si>
  <si>
    <t>The company’s operations and supply chain are not considered to have significant risks on the right to freedom of association and collective bargaining.</t>
  </si>
  <si>
    <t>11.13.2</t>
  </si>
  <si>
    <t>GRI 408: Child Labor 2016</t>
  </si>
  <si>
    <t>408-1 Operations and suppliers at significant risk for incidents of child labour</t>
  </si>
  <si>
    <t>GRI 409: Forced or Compulsory Labour 2016</t>
  </si>
  <si>
    <t>409-1 Operations and suppliers at significant risk for incidents of forced or compulsory labour</t>
  </si>
  <si>
    <t>11.12.2</t>
  </si>
  <si>
    <t>WORKPLACE SAFETY &amp; HEALTH</t>
  </si>
  <si>
    <t>11.9.1</t>
  </si>
  <si>
    <t xml:space="preserve">UN SDG 3, 8, 9, 17 </t>
  </si>
  <si>
    <t>GRI 403: Occupational Health and Safety 2018</t>
  </si>
  <si>
    <t>403-1 Occupational health and safety management system</t>
  </si>
  <si>
    <t>11.9.2</t>
  </si>
  <si>
    <t>403-2 Hazard identification, risk management, and incident investigation</t>
  </si>
  <si>
    <t>11.9.3</t>
  </si>
  <si>
    <t>403-3 Occupational health services</t>
  </si>
  <si>
    <t>11.9.4</t>
  </si>
  <si>
    <t>403-4 Worker participation, consultation, and communication on occupational health and safety</t>
  </si>
  <si>
    <t>11.9.5</t>
  </si>
  <si>
    <t>403-5 Worker training on occupational health and safety</t>
  </si>
  <si>
    <t>11.9.6</t>
  </si>
  <si>
    <t>403-6 Promotion of worker health</t>
  </si>
  <si>
    <t>11.9.7</t>
  </si>
  <si>
    <t>403-7 Prevention and mitigation of occupational health and safety impacts directly linked by business relationships</t>
  </si>
  <si>
    <t>Sustainability Report Pages 84 - 91
Code of Business Conduct: https://www.seatrium.com/assets/code-of-conduct/Seatrium-Business-Code-of-Conduct.pdf
Supplier Code of Conduct: https://www.seatrium.com/assets/code-of-conduct/851.5%20FRM1%20Supplier%20Code%20of%20Conduct_Seatrium%20declaration_FINAL_CAA120923.pdf</t>
  </si>
  <si>
    <t>11.9.8</t>
  </si>
  <si>
    <t>403-8 Workers covered by an occupational health and safety management system</t>
  </si>
  <si>
    <t>11.9.9</t>
  </si>
  <si>
    <t>403-9 Work-related injuries</t>
  </si>
  <si>
    <t>11.9.10</t>
  </si>
  <si>
    <t>403-10 Work-related ill health</t>
  </si>
  <si>
    <t>11.9.11</t>
  </si>
  <si>
    <t>11.15.1</t>
  </si>
  <si>
    <t>UN SDG 3, 4, 8, 9, 17</t>
  </si>
  <si>
    <t>GRI 413: Local Communities 2016</t>
  </si>
  <si>
    <t>413-1 Operations with local community engagement, impact assessments, and development programmes</t>
  </si>
  <si>
    <t>11.15.2</t>
  </si>
  <si>
    <t>413-2 Operations with significant actual and potential negative impacts on local communities</t>
  </si>
  <si>
    <t>Seatrium’s shipyards are situated away from local communities. Hence, actual and potential negative impact on communities is assessed to be negligible.</t>
  </si>
  <si>
    <t>11.15.3</t>
  </si>
  <si>
    <t>Topics in the applicable GRI Sector Standards determined as not material</t>
  </si>
  <si>
    <t>Air emissions</t>
  </si>
  <si>
    <t>Seatrium’s operations do not emit a material amount of air emissions from our products and services.</t>
  </si>
  <si>
    <t>Biodiversity</t>
  </si>
  <si>
    <t>Not relevant because Seatrium’s shipyard is a designated space and hence we do not operate in areas with high conservation values and we do not charter or operate the ships.</t>
  </si>
  <si>
    <t>Closure and rehabilitation</t>
  </si>
  <si>
    <t>Seatrium is not currently active in the oil extraction field and we do not operate assets that are exposed to risks of closure and rehabilitation.</t>
  </si>
  <si>
    <t>Asset integrity and critical incident management</t>
  </si>
  <si>
    <t>Not applicable to our business because we do not operate the assets we build and repair.</t>
  </si>
  <si>
    <t>Land and resource rights</t>
  </si>
  <si>
    <t>Our business does not require us to work with vulnerable groups or to negotiate land rights.</t>
  </si>
  <si>
    <t>Rights of indigenous peoples</t>
  </si>
  <si>
    <t>Seatrium does not operate in areas adjacent to indigenous communities, so no violation of their rights has been noted or reported.</t>
  </si>
  <si>
    <t>Conflict and security</t>
  </si>
  <si>
    <t>Seatrium’s main operation is in Singapore where the risk of political and social unrest is low.</t>
  </si>
  <si>
    <t>Payments to governments</t>
  </si>
  <si>
    <t>Seatrium aligns our reporting on tax and economic performance with the Group.</t>
  </si>
  <si>
    <t>Public policy</t>
  </si>
  <si>
    <t>The Group’s Code of Conduct states that we are politically neutral and we do not contribute funds or non-monetary supporting, including lobbying, to any political party, politician, elected official, or candidate for public office in any country or jurisdiction.</t>
  </si>
  <si>
    <t>SUSTAINABILITY ACCOUNTING STANDARDS BOARD (SASB) CONTENT INDEX</t>
  </si>
  <si>
    <t>Industrial Machinery &amp; Goods</t>
  </si>
  <si>
    <t>Table 1. Sustainability Disclosures Topics &amp; Metrics</t>
  </si>
  <si>
    <t>Accounting Measure</t>
  </si>
  <si>
    <t>Category</t>
  </si>
  <si>
    <t>Energy Management</t>
  </si>
  <si>
    <t>RT-IG-130a.1</t>
  </si>
  <si>
    <t>(1) Total energy consumed</t>
  </si>
  <si>
    <t>Quantitative</t>
  </si>
  <si>
    <t>Gigajoules (GJ)</t>
  </si>
  <si>
    <t>1,876,220 GJ</t>
  </si>
  <si>
    <t>(2) Percentage grid electricity</t>
  </si>
  <si>
    <t>(3) Percentage renewable</t>
  </si>
  <si>
    <t>Workforce Health &amp; Safety</t>
  </si>
  <si>
    <t>RT-IG-320a.1</t>
  </si>
  <si>
    <t>(1) Total recordable incident rate (TRIR)</t>
  </si>
  <si>
    <t>(2) Fatality rate</t>
  </si>
  <si>
    <t>(3) Near miss frequency rate (NMFR)</t>
  </si>
  <si>
    <t>Fuel Economy &amp; Emissions in Use-Phase</t>
  </si>
  <si>
    <t>RT-IG-410a.1</t>
  </si>
  <si>
    <t>Sales-weighted fleet fuel efficiency for medium- and heavy-duty vehicles</t>
  </si>
  <si>
    <t>Litres per 100 tonne- kilometres</t>
  </si>
  <si>
    <t>RT-IG-410a.2</t>
  </si>
  <si>
    <t>Sales-weighted fuel efficiency for non-road equipment</t>
  </si>
  <si>
    <t>Litres per hour</t>
  </si>
  <si>
    <t>RT-IG-410a.3</t>
  </si>
  <si>
    <t>Sales-weighted fuel efficiency for stationary generators</t>
  </si>
  <si>
    <t>Kilojoules per litre</t>
  </si>
  <si>
    <t>RT-IG-410a.4</t>
  </si>
  <si>
    <t>Grammes per kilojoule</t>
  </si>
  <si>
    <t>Materials Sourcing</t>
  </si>
  <si>
    <t>RT-IG-440a.1</t>
  </si>
  <si>
    <t>Description of the management of risks associated with the use of critical materials</t>
  </si>
  <si>
    <t>Discussion and Analysis</t>
  </si>
  <si>
    <t>n/a</t>
  </si>
  <si>
    <t>Remanufacturing Design &amp; Services</t>
  </si>
  <si>
    <t>RT-IG-440b.1</t>
  </si>
  <si>
    <t>Revenue from remanufactured products and remanufacturing services</t>
  </si>
  <si>
    <t>Presentation currency</t>
  </si>
  <si>
    <t xml:space="preserve">N/A 
The end-of-life activities (e.g. scrapping or dismantling of vessels) are not part of our business segment. </t>
  </si>
  <si>
    <t>Table 2. Activity Metrics</t>
  </si>
  <si>
    <t>Activity Metric</t>
  </si>
  <si>
    <t>Unit of Measure</t>
  </si>
  <si>
    <t>RT-IG-000.A</t>
  </si>
  <si>
    <t>Number of employees</t>
  </si>
  <si>
    <t>RT-IG-000.B</t>
  </si>
  <si>
    <r>
      <t>Groundwater</t>
    </r>
    <r>
      <rPr>
        <vertAlign val="superscript"/>
        <sz val="11"/>
        <color theme="1"/>
        <rFont val="Arial"/>
        <family val="2"/>
      </rPr>
      <t>4</t>
    </r>
  </si>
  <si>
    <r>
      <t>Surface water</t>
    </r>
    <r>
      <rPr>
        <vertAlign val="superscript"/>
        <sz val="11"/>
        <color theme="1"/>
        <rFont val="Arial"/>
        <family val="2"/>
      </rPr>
      <t>4</t>
    </r>
  </si>
  <si>
    <t>Annual Report Pages 8, 240</t>
  </si>
  <si>
    <t>Solutions: https://www.seatrium.com/
Active Sectors: Annual Report Page 9
Value Chain: Sustainability Report Pages 16 - 17
Supply Chain: Sustainability Report Pages 54 - 59
Downstream entities: Annual Report Pages 8, 10 - 11, 22, 36 - 47</t>
  </si>
  <si>
    <t>Annual Report Pages 24 - 29
Sustainability Report Pages 2 - 3, 28 - 29</t>
  </si>
  <si>
    <t>Annual Report Page 24</t>
  </si>
  <si>
    <t>Annual Report Pages 56 - 77
Sustainability Report Pages 28 - 29</t>
  </si>
  <si>
    <t>Annual Report Pages 56 - 77
Sustainability Report Pages 2 - 3, 28 - 29</t>
  </si>
  <si>
    <t>Annual Report Pages 56 - 77</t>
  </si>
  <si>
    <t>Annual Report Page 58
Code of Business Conduct: https://www.seatrium.com/assets/code-of-conduct/Seatrium-Business-Code-of-Conduct.pdf
Supplier Code of Conduct: https://www.seatrium.com/assets/code-of-conduct/851.5%20FRM1%20Supplier%20Code%20of%20Conduct_Seatrium%20declaration_FINAL_CAA120923.pdf</t>
  </si>
  <si>
    <t>Annual Report Pages 56 - 77
Sustainability Report Page 30
The performance of Seatrium’s highest governance body is evaluated using both financial and non-financial Key Performance Indicators that relate to ESG impact management.</t>
  </si>
  <si>
    <t>Annual Report Pages 56 - 77
Seatrium’s remuneration policy is designed to align with sustainability goals, reflecting our commitment to environmental stewardship and social responsibility.</t>
  </si>
  <si>
    <t>Annual Report Pages 14, 19, 105
Sustainability Report Page 24</t>
  </si>
  <si>
    <t>11.1.1
11.5.1
11.6.1</t>
  </si>
  <si>
    <t>11.10.1
11.11.1
11.12.1
11.13.1</t>
  </si>
  <si>
    <t>11.10.6
11.11.4</t>
  </si>
  <si>
    <t>Sustainability Report Pages 12, 61 and 69</t>
  </si>
  <si>
    <t>Sustainability Report Pages 12 and 68</t>
  </si>
  <si>
    <t>11.19.1
11.20.1</t>
  </si>
  <si>
    <t>11.2.1
11.14.1</t>
  </si>
  <si>
    <t>11.10.8
11.12.3</t>
  </si>
  <si>
    <t>4 Density was obtained from supplier Safety Data Sheets for each Biodiesel type.</t>
  </si>
  <si>
    <t xml:space="preserve">3 Our offices in China, France, India, Malaysia, Norway, Poland, Saudi Arabia, UAE, UK and USA do not consume fuel. Offices in India and the UK are excluded from electricity, water and waste reporting due to local utility billing practices that prevent the provision of complete and accurate consumption data. The inclusion of electricity, water and waste data for our office in Saudi Arabia will be evaluated in 2026. </t>
  </si>
  <si>
    <t>CUSTOMER ALIGNMENT &amp; CONFIDENCE</t>
  </si>
  <si>
    <t>Sustainability Report Pages 19, 62 - 65
Annual Report Pages 54 - 55, 112, 139, 149, 152, 160, 164, 165, 202, 213</t>
  </si>
  <si>
    <t>Sustainability Report Pages 61, 69</t>
  </si>
  <si>
    <t>Sustainability Report Pages 81, 111, 112</t>
  </si>
  <si>
    <r>
      <t xml:space="preserve">Sustainability Report Page 81
</t>
    </r>
    <r>
      <rPr>
        <i/>
        <sz val="11"/>
        <color theme="1"/>
        <rFont val="Arial"/>
        <family val="2"/>
      </rPr>
      <t>Seatrium follows the age group by MOM‘s labour force age classification: (a) under 30 years old, (b) 30-49 years old, and (c) 50 years old and above.</t>
    </r>
  </si>
  <si>
    <r>
      <t xml:space="preserve">Sustainability Report Pages 111 - 112
</t>
    </r>
    <r>
      <rPr>
        <i/>
        <sz val="11"/>
        <color theme="1"/>
        <rFont val="Arial"/>
        <family val="2"/>
      </rPr>
      <t>The data includes our yards and offices in
Singapore, Brazil, China, France, India, Indonesia, Japan, Malaysia, Norway, Saudi Arabia, the Philippines, Poland, UAE, UK, and USA.</t>
    </r>
  </si>
  <si>
    <r>
      <t xml:space="preserve">Sustainability Report Page 81
</t>
    </r>
    <r>
      <rPr>
        <i/>
        <sz val="11"/>
        <color theme="1"/>
        <rFont val="Arial"/>
        <family val="2"/>
      </rPr>
      <t>The data includes our yards and offices in
Singapore, Brazil, China, France, India, Indonesia, Japan, Malaysia, Norway, Saudi Arabia, the Philippines, Poland, UAE, UK, and USA.</t>
    </r>
  </si>
  <si>
    <t>Sustainability Report Pages 1, 101 - 118</t>
  </si>
  <si>
    <t>Sustainability Report Pages 8 - 13, 25</t>
  </si>
  <si>
    <t>Annual Report Pages 54 - 55, 112, 139, 149, 152, 160, 164, 165, 202, 213</t>
  </si>
  <si>
    <t>To mitigate reputational and regulatory risks of critical materials, national and international environmental and public health requirements, including those from the International Maritime 
Organisation, Montreal Protocol provisions and Singapore’s National Environment Agency, are adhered to in our sourcing of key materials. Equipment, materials and resources which are 
greener and have a lower carbon footprint are preferred in anticipation of these risks. 
To prevent concentration of risk in any one geographical region, Seatrium has diversified procurement channels for key materials. These channels are closely monitored to proactively identify and mitigate supply chain risks. The Group has also entered strategic sourcing arrangements with keys suppliers to secure essential supplies and undisrupted services, such as waste treatment, freight forwarding, logistics and maintenance services for its operations.</t>
  </si>
  <si>
    <t>Sales-weighted emissions of (1) nitrogen oxides (NOx) and (2) particulate matter (PM) for: (a) marine diesel engines, (b) locomotive diesel engines, (c) on-road medium- and heavy-duty engines and (d) other non-road diesel engines</t>
  </si>
  <si>
    <t>Annual Report Page 74
Sustainability Report Pages 38, 79
Whistleblowing: https://www.seatrium.com/assets/whistleblowing/Seatrium_Whistleblowing_Policy.pdf
Code of Business Conduct: https://www.seatrium.com/assets/code-of-conduct/Seatrium-Business-Code-of-Conduct.pdf
Supplier Code of Conduct: https://www.seatrium.com/assets/code-ofconduct/
851.5%20FRM1%20Supplier%20Code%20of%20Conduct_Seatrium20declaration_FINAL_CAA120923.pdf</t>
  </si>
  <si>
    <t>Sustainability Report Pages 12,  61 and 69</t>
  </si>
  <si>
    <t>Sustainability Report Pages 86 - 87
Seatrium reports on safety rates in alignment with Singapore Ministry of Manpower’s industry benchmarking metrics (e.g. WIR) and International Association of Oil &amp; Gas Producers Standards (e.g. TRIR).</t>
  </si>
  <si>
    <t>Sustainability Report Pages 86 - 87
Seatrium’s Health, Safety and Environment integrated management system covers 99.9% of all our employees and contractors.</t>
  </si>
  <si>
    <t>Sustainability Report Pages 92 - 99
Local community engagement activities were conducted by 100% of Seatrium's operating yards and 63% of offices in FY2025*.
The remaining 37% comprise offices with limited operational scale, where implementation of such activities was not practicable.</t>
  </si>
  <si>
    <t>The company’s operations and supply chain are not considered to have significant risks of child, forced or compulsory labour*.</t>
  </si>
  <si>
    <t>Zero reported incidents of discrimination or exploitative labour practices relating to the Group’s operations or suppliers*. (2024: Zero reported incidents)</t>
  </si>
  <si>
    <r>
      <t xml:space="preserve">Sustainability Report Pages 2, 3, 11, 30, 31 and 81
</t>
    </r>
    <r>
      <rPr>
        <b/>
        <sz val="11"/>
        <color theme="1"/>
        <rFont val="Arial"/>
        <family val="2"/>
      </rPr>
      <t>Governance Bodies*</t>
    </r>
    <r>
      <rPr>
        <sz val="11"/>
        <color theme="1"/>
        <rFont val="Arial"/>
        <family val="2"/>
      </rPr>
      <t xml:space="preserve">
There are three female directors (representing 33.3%) of Seatrium’s Board. All nine directors are in the 50 years and above age group. Please note that the diversity of governance bodies figures on page 31 is as at 31 December 2025 and may differ from the Annual Report which was dated 23 March 2026.
</t>
    </r>
    <r>
      <rPr>
        <b/>
        <sz val="11"/>
        <color theme="1"/>
        <rFont val="Arial"/>
        <family val="2"/>
      </rPr>
      <t>Employees*</t>
    </r>
    <r>
      <rPr>
        <sz val="11"/>
        <color theme="1"/>
        <rFont val="Arial"/>
        <family val="2"/>
      </rPr>
      <t xml:space="preserve">
Of the 95 employees at the senior management level, 86% are male and 14% are female, with 0% under 30 years old, 39% between 30 to 49 years old and 61% above 50 years old.
• Of the 1,054 employees at the managerial level, 86% are male and 14% are female with 0% under 30 years old, 57% between 30 to 49 years old and 43% above 50 years old.
• Of the 6,703 employees at the executive level, 81% are male and 19% are female, with 16% under 30 years old, 63% between 30 to 49 years old and 21% above 50 years old.
• Of the 2,364 employees at the non-executive level, 69% are male and 31% are female, with 26% under 30 years old, 59% between 30 to 49 years old and 15% above 50 years old.
• Of the 14,636 employees at the industrial/general level, 96% are male and 4% are female, with 28% under 30 years old, 59% between 30 to 49 years old and 13% above 50 years old.
Other indicators of workforce diversity are not significant or relevant.</t>
    </r>
  </si>
  <si>
    <t>Employees receiving regular performance and career development reviews*
A total of 22,019 employees, representing 88.6% of our global workforce, received performance appraisals and career development reviews in 2025. Men accounted for 89.8% and women 10.2%, with 0.4% of the appraised employees from the Senior Management category; 4.4% from the Managerial category; 22.5% from the Executive category, 9.6% from the Non-executive category and 63.1% from the Industrial/General category.</t>
  </si>
  <si>
    <r>
      <t xml:space="preserve">Sustainability Report Page 12
</t>
    </r>
    <r>
      <rPr>
        <i/>
        <sz val="11"/>
        <color theme="1"/>
        <rFont val="Arial"/>
        <family val="2"/>
      </rPr>
      <t>Scope 1 intensity*: 7.2 tCO</t>
    </r>
    <r>
      <rPr>
        <i/>
        <vertAlign val="subscript"/>
        <sz val="11"/>
        <color theme="1"/>
        <rFont val="Arial"/>
        <family val="2"/>
      </rPr>
      <t>2</t>
    </r>
    <r>
      <rPr>
        <i/>
        <sz val="11"/>
        <color theme="1"/>
        <rFont val="Arial"/>
        <family val="2"/>
      </rPr>
      <t>e/S$ billion revenue
Scope 2 intensity*: 8.4 tCO</t>
    </r>
    <r>
      <rPr>
        <i/>
        <vertAlign val="subscript"/>
        <sz val="11"/>
        <color theme="1"/>
        <rFont val="Arial"/>
        <family val="2"/>
      </rPr>
      <t>2</t>
    </r>
    <r>
      <rPr>
        <i/>
        <sz val="11"/>
        <color theme="1"/>
        <rFont val="Arial"/>
        <family val="2"/>
      </rPr>
      <t>e/S$ billion revenue
Intensity ratio includes only Scope 1 (Only CO</t>
    </r>
    <r>
      <rPr>
        <i/>
        <vertAlign val="subscript"/>
        <sz val="11"/>
        <color theme="1"/>
        <rFont val="Arial"/>
        <family val="2"/>
      </rPr>
      <t>2</t>
    </r>
    <r>
      <rPr>
        <i/>
        <sz val="11"/>
        <color theme="1"/>
        <rFont val="Arial"/>
        <family val="2"/>
      </rPr>
      <t>, CH</t>
    </r>
    <r>
      <rPr>
        <i/>
        <vertAlign val="subscript"/>
        <sz val="11"/>
        <color theme="1"/>
        <rFont val="Arial"/>
        <family val="2"/>
      </rPr>
      <t>4</t>
    </r>
    <r>
      <rPr>
        <i/>
        <sz val="11"/>
        <color theme="1"/>
        <rFont val="Arial"/>
        <family val="2"/>
      </rPr>
      <t xml:space="preserve"> and N</t>
    </r>
    <r>
      <rPr>
        <i/>
        <vertAlign val="subscript"/>
        <sz val="11"/>
        <color theme="1"/>
        <rFont val="Arial"/>
        <family val="2"/>
      </rPr>
      <t>2</t>
    </r>
    <r>
      <rPr>
        <i/>
        <sz val="11"/>
        <color theme="1"/>
        <rFont val="Arial"/>
        <family val="2"/>
      </rPr>
      <t>O) and Scope 2 (market-based) GHG emissions (CO</t>
    </r>
    <r>
      <rPr>
        <i/>
        <vertAlign val="subscript"/>
        <sz val="11"/>
        <color theme="1"/>
        <rFont val="Arial"/>
        <family val="2"/>
      </rPr>
      <t>2</t>
    </r>
    <r>
      <rPr>
        <i/>
        <sz val="11"/>
        <color theme="1"/>
        <rFont val="Arial"/>
        <family val="2"/>
      </rPr>
      <t>e)</t>
    </r>
  </si>
  <si>
    <t xml:space="preserve">Total number of lost workdays </t>
  </si>
  <si>
    <t>Severity rate (Lost workdays per million manhours worked)</t>
  </si>
  <si>
    <t>52,46</t>
  </si>
  <si>
    <t>Total number of lost workdays from lost workday cases</t>
  </si>
  <si>
    <t>67*</t>
  </si>
  <si>
    <t>33*</t>
  </si>
  <si>
    <t>By Race or Ethnicity</t>
  </si>
  <si>
    <t>By Country of Residence</t>
  </si>
  <si>
    <t>By Tenure</t>
  </si>
  <si>
    <t>11*</t>
  </si>
  <si>
    <t>0*</t>
  </si>
  <si>
    <t>89*</t>
  </si>
  <si>
    <t>56*</t>
  </si>
  <si>
    <t>44*</t>
  </si>
  <si>
    <t>100*</t>
  </si>
  <si>
    <t>Governance body members</t>
  </si>
  <si>
    <r>
      <t>Eligible employees</t>
    </r>
    <r>
      <rPr>
        <vertAlign val="superscript"/>
        <sz val="11"/>
        <color theme="1"/>
        <rFont val="Arial"/>
        <family val="2"/>
      </rPr>
      <t>1</t>
    </r>
  </si>
  <si>
    <t>9*</t>
  </si>
  <si>
    <t>New Suppliers</t>
  </si>
  <si>
    <t>927*</t>
  </si>
  <si>
    <t>Number of legal actions pending or completed during the reporting period regarding
anti-competitive behavior and violations of anti-trust and monopoly legislation in which the organization has been identified as a participant</t>
  </si>
  <si>
    <t>By Fuel Types</t>
  </si>
  <si>
    <t>795,851*</t>
  </si>
  <si>
    <t>713,765*</t>
  </si>
  <si>
    <t>1,740*</t>
  </si>
  <si>
    <t>13,996*</t>
  </si>
  <si>
    <t>19,979*</t>
  </si>
  <si>
    <t>18,376*</t>
  </si>
  <si>
    <t>21,616*</t>
  </si>
  <si>
    <t>6,379*</t>
  </si>
  <si>
    <t>55,797*</t>
  </si>
  <si>
    <t>1,024,572*</t>
  </si>
  <si>
    <t>950,190*</t>
  </si>
  <si>
    <t>74,382*</t>
  </si>
  <si>
    <t>1,876,220*</t>
  </si>
  <si>
    <r>
      <t>Bio-diesel</t>
    </r>
    <r>
      <rPr>
        <vertAlign val="superscript"/>
        <sz val="11"/>
        <color theme="1"/>
        <rFont val="Arial"/>
        <family val="2"/>
      </rPr>
      <t>4</t>
    </r>
  </si>
  <si>
    <r>
      <t>Electricity consumption</t>
    </r>
    <r>
      <rPr>
        <vertAlign val="superscript"/>
        <sz val="11"/>
        <color theme="1"/>
        <rFont val="Arial"/>
        <family val="2"/>
      </rPr>
      <t>3</t>
    </r>
  </si>
  <si>
    <t>In joules, watt-hours or multiples, the total:</t>
  </si>
  <si>
    <t>Total energy consumption within the organization, in joules or multiples</t>
  </si>
  <si>
    <t>Gross direct (Scope 1) GHG emissions</t>
  </si>
  <si>
    <t>Gross location-based energy indirect (Scope 2) GHG emissions</t>
  </si>
  <si>
    <t>Gross market-based energy indirect (Scope 2) GHG emissions</t>
  </si>
  <si>
    <t>Scope 1 &amp; 2 Market-based</t>
  </si>
  <si>
    <t>82,496*</t>
  </si>
  <si>
    <t>98,588*</t>
  </si>
  <si>
    <t>96,550*</t>
  </si>
  <si>
    <t>15.61*</t>
  </si>
  <si>
    <t>Water intensity ratio for the organization</t>
  </si>
  <si>
    <t>2,673,359*</t>
  </si>
  <si>
    <t>20*</t>
  </si>
  <si>
    <t>122,957*</t>
  </si>
  <si>
    <t>2,550,381*</t>
  </si>
  <si>
    <t>2,001,415*</t>
  </si>
  <si>
    <t>671,944*</t>
  </si>
  <si>
    <r>
      <t>Waste Generated</t>
    </r>
    <r>
      <rPr>
        <vertAlign val="superscript"/>
        <sz val="11"/>
        <color theme="0"/>
        <rFont val="Arial"/>
        <family val="2"/>
      </rPr>
      <t>1</t>
    </r>
  </si>
  <si>
    <t>171,616*</t>
  </si>
  <si>
    <t>127,603*</t>
  </si>
  <si>
    <t>44,013*</t>
  </si>
  <si>
    <t>25,267*</t>
  </si>
  <si>
    <t>18,746*</t>
  </si>
  <si>
    <t>Employee Turnover</t>
  </si>
  <si>
    <t>New Employee Hires</t>
  </si>
  <si>
    <t>6,938*</t>
  </si>
  <si>
    <t>29*</t>
  </si>
  <si>
    <t>2,986*</t>
  </si>
  <si>
    <t>43*</t>
  </si>
  <si>
    <t>3,420*</t>
  </si>
  <si>
    <t>49*</t>
  </si>
  <si>
    <t>532*</t>
  </si>
  <si>
    <t>8*</t>
  </si>
  <si>
    <t>5,923*</t>
  </si>
  <si>
    <t>85*</t>
  </si>
  <si>
    <t>1,015*</t>
  </si>
  <si>
    <t>15*</t>
  </si>
  <si>
    <t>1,434*</t>
  </si>
  <si>
    <t>21*</t>
  </si>
  <si>
    <t>4,569*</t>
  </si>
  <si>
    <t>66*</t>
  </si>
  <si>
    <t>287*</t>
  </si>
  <si>
    <t>4*</t>
  </si>
  <si>
    <t>393*</t>
  </si>
  <si>
    <t>6*</t>
  </si>
  <si>
    <t>51*</t>
  </si>
  <si>
    <t>1*</t>
  </si>
  <si>
    <t>204*</t>
  </si>
  <si>
    <t>3*</t>
  </si>
  <si>
    <t>5,464*</t>
  </si>
  <si>
    <t>22*</t>
  </si>
  <si>
    <t>1,762*</t>
  </si>
  <si>
    <t>32*</t>
  </si>
  <si>
    <t>2,928*</t>
  </si>
  <si>
    <t>54*</t>
  </si>
  <si>
    <t>774*</t>
  </si>
  <si>
    <t>14*</t>
  </si>
  <si>
    <t>4,884*</t>
  </si>
  <si>
    <t>580*</t>
  </si>
  <si>
    <t>1,296*</t>
  </si>
  <si>
    <t>24*</t>
  </si>
  <si>
    <t>3,184*</t>
  </si>
  <si>
    <t>58*</t>
  </si>
  <si>
    <t>105*</t>
  </si>
  <si>
    <t>2*</t>
  </si>
  <si>
    <t>95*</t>
  </si>
  <si>
    <t>26*</t>
  </si>
  <si>
    <t>758*</t>
  </si>
  <si>
    <t>Diversity of Employees</t>
  </si>
  <si>
    <t>Total number of incidents of discrimination</t>
  </si>
  <si>
    <t>86.0*</t>
  </si>
  <si>
    <t>14.0*</t>
  </si>
  <si>
    <t>0.0*</t>
  </si>
  <si>
    <t>39.0*</t>
  </si>
  <si>
    <t>61.0*</t>
  </si>
  <si>
    <t>1,054*</t>
  </si>
  <si>
    <t>57.0*</t>
  </si>
  <si>
    <t>43.0*</t>
  </si>
  <si>
    <t>6,703*</t>
  </si>
  <si>
    <t>81.0*</t>
  </si>
  <si>
    <t>19.0*</t>
  </si>
  <si>
    <t>16.0*</t>
  </si>
  <si>
    <t>63.0*</t>
  </si>
  <si>
    <t>21.0*</t>
  </si>
  <si>
    <t>2,364*</t>
  </si>
  <si>
    <t>69.0*</t>
  </si>
  <si>
    <t>31.0*</t>
  </si>
  <si>
    <t>26.0*</t>
  </si>
  <si>
    <t>59.0*</t>
  </si>
  <si>
    <t>15.0*</t>
  </si>
  <si>
    <t>14,636*</t>
  </si>
  <si>
    <t>96.0*</t>
  </si>
  <si>
    <t>4.0*</t>
  </si>
  <si>
    <t>28.0*</t>
  </si>
  <si>
    <t>13.0*</t>
  </si>
  <si>
    <t>Percentage of employees receiving regular performance and career development reviews</t>
  </si>
  <si>
    <t>88.6*</t>
  </si>
  <si>
    <t>89.8*</t>
  </si>
  <si>
    <t>10.2*</t>
  </si>
  <si>
    <t>0.4*</t>
  </si>
  <si>
    <t>4.4*</t>
  </si>
  <si>
    <t>22.5*</t>
  </si>
  <si>
    <t>9.6*</t>
  </si>
  <si>
    <t>63.1*</t>
  </si>
  <si>
    <t>Percentage of operations with implemented local community engagement, impact
assessments, and/or development programs</t>
  </si>
  <si>
    <t>63*</t>
  </si>
  <si>
    <t>181,084*</t>
  </si>
  <si>
    <t>179,046*</t>
  </si>
  <si>
    <t xml:space="preserve">Gross Scope 1 &amp; Scope 2 location-based GHG emissions </t>
  </si>
  <si>
    <t xml:space="preserve">Gross Scope 1 &amp; Scope 2 market-based GHG emissions </t>
  </si>
  <si>
    <t>MWh</t>
  </si>
  <si>
    <t>International Renewables Energy Certificates (I-RECs) redeemed for Singapore operations</t>
  </si>
  <si>
    <t>Net Scope 1 &amp; Scope 2 GHG emissions</t>
  </si>
  <si>
    <r>
      <t xml:space="preserve">0.32
</t>
    </r>
    <r>
      <rPr>
        <i/>
        <sz val="11"/>
        <color theme="1"/>
        <rFont val="Arial"/>
        <family val="2"/>
      </rPr>
      <t>The rate has been calculated as per million man-hours worked</t>
    </r>
  </si>
  <si>
    <r>
      <t xml:space="preserve">0
</t>
    </r>
    <r>
      <rPr>
        <i/>
        <sz val="11"/>
        <color theme="1"/>
        <rFont val="Arial"/>
        <family val="2"/>
      </rPr>
      <t>The rate has been calculated as per 100,000,000 man-hours worked</t>
    </r>
  </si>
  <si>
    <r>
      <t xml:space="preserve">0.07
</t>
    </r>
    <r>
      <rPr>
        <i/>
        <sz val="11"/>
        <color theme="1"/>
        <rFont val="Arial"/>
        <family val="2"/>
      </rPr>
      <t>The rate has been calculated as per million man-hours worked</t>
    </r>
  </si>
  <si>
    <r>
      <t xml:space="preserve">Number of units produced by product category
</t>
    </r>
    <r>
      <rPr>
        <i/>
        <sz val="11"/>
        <color theme="1"/>
        <rFont val="Arial"/>
        <family val="2"/>
      </rPr>
      <t>The minimum disclosure should indicate the number of units produced for these product categories: (1) vehicles and agricultural and construction equipment, (2) engines and power generation equipment, and (3) parts and components.</t>
    </r>
  </si>
  <si>
    <t xml:space="preserve">Emissions attributed to I-RECs redeemed for Singapore Operations </t>
  </si>
  <si>
    <t>2025 Progress</t>
  </si>
  <si>
    <t>S$2.97 million</t>
  </si>
  <si>
    <t>14,299 hours</t>
  </si>
  <si>
    <t>Independent Directors</t>
  </si>
  <si>
    <t>Non-independent Directors</t>
  </si>
  <si>
    <t>Percentage assessed</t>
  </si>
  <si>
    <r>
      <t>tCO</t>
    </r>
    <r>
      <rPr>
        <b/>
        <vertAlign val="subscript"/>
        <sz val="11"/>
        <color theme="1"/>
        <rFont val="Arial"/>
        <family val="2"/>
      </rPr>
      <t>2</t>
    </r>
    <r>
      <rPr>
        <b/>
        <sz val="11"/>
        <color theme="1"/>
        <rFont val="Arial"/>
        <family val="2"/>
      </rPr>
      <t>e/ S$ million revenue</t>
    </r>
  </si>
  <si>
    <t>MEMBERSHIP OF ASSOCIATIONS</t>
  </si>
  <si>
    <t>Uphold high standards of corporate governance</t>
  </si>
  <si>
    <t>Zero tolerance policy towards fraud, bribery and corruption</t>
  </si>
  <si>
    <t>95% customer satisfaction in all projects</t>
  </si>
  <si>
    <t>100% compliance with product safety and health requirements</t>
  </si>
  <si>
    <t>100% contracted responsible procurement spend in compliance with Seatrium's codes of conduct</t>
  </si>
  <si>
    <t>Zero harm to the environment</t>
  </si>
  <si>
    <t>Build a diverse, equitable and inclusive workplace</t>
  </si>
  <si>
    <t>Achieve 20 training hours per employee per year</t>
  </si>
  <si>
    <t>VISION ZERO incidence target</t>
  </si>
  <si>
    <t>Average Workplace injury rate below Singapore national benchmark after a 26% reduction</t>
  </si>
  <si>
    <t>S$2.50 million annual investment for community engagement</t>
  </si>
  <si>
    <t>&gt;10,000 hours of participation in community projects and volunteering activities by employees</t>
  </si>
  <si>
    <t>Achieve 22 training hours per employee per year</t>
  </si>
  <si>
    <t>Average Workplace injury rate below Singapore national benchmark after a 30% reduction</t>
  </si>
  <si>
    <t>S$3.00 million annual investment for community engagement</t>
  </si>
  <si>
    <t>&gt;15,000 hours of participation in community projects and volunteering activities by employees</t>
  </si>
  <si>
    <t>26.6 hours</t>
  </si>
  <si>
    <r>
      <t xml:space="preserve">Corporate Governance &amp; Ethics
</t>
    </r>
    <r>
      <rPr>
        <sz val="10"/>
        <rFont val="Arial"/>
        <family val="2"/>
      </rPr>
      <t>Strong grounding in ethics, compliance, anti-corruption, conflicts management and governance best practices, supporting accountability, integrity and responsible decision-making</t>
    </r>
  </si>
  <si>
    <r>
      <t xml:space="preserve">Finance &amp; Reporting
</t>
    </r>
    <r>
      <rPr>
        <sz val="10"/>
        <color theme="1"/>
        <rFont val="Arial"/>
        <family val="2"/>
      </rPr>
      <t>Competence in financial reporting, sustainability reporting, internal controls, and assurance, supporting integrity and transparency in financial and non-financial disclosures</t>
    </r>
  </si>
  <si>
    <r>
      <t xml:space="preserve">Regulatory &amp; Compliance
</t>
    </r>
    <r>
      <rPr>
        <sz val="10"/>
        <color theme="1"/>
        <rFont val="Arial"/>
        <family val="2"/>
      </rPr>
      <t>Understanding legal and regulatory frameworks and compliance obligations across jurisdictions, supporting effective oversight of regulatory and compliance risks</t>
    </r>
  </si>
  <si>
    <r>
      <t xml:space="preserve">Risk Management
</t>
    </r>
    <r>
      <rPr>
        <sz val="10"/>
        <color theme="1"/>
        <rFont val="Arial"/>
        <family val="2"/>
      </rPr>
      <t xml:space="preserve">Experience in identifying and managing enterprise and project-level risks, including operational, contractual, supply chain, geopolitical and emerging risks, as well as internal controls and resilience planning </t>
    </r>
  </si>
  <si>
    <r>
      <t xml:space="preserve">Industry &amp; Customer Insight
</t>
    </r>
    <r>
      <rPr>
        <sz val="10"/>
        <color theme="1"/>
        <rFont val="Arial"/>
        <family val="2"/>
      </rPr>
      <t>Familiarity with offshore, marine and energy infrastructure markets, industry dynamics, and customer needs, supporting informed strategic decisions that consider operational, environmental, and social impacts</t>
    </r>
  </si>
  <si>
    <r>
      <t xml:space="preserve">Climate &amp; Energy Transition
</t>
    </r>
    <r>
      <rPr>
        <sz val="10"/>
        <color theme="1"/>
        <rFont val="Arial"/>
        <family val="2"/>
      </rPr>
      <t>Oversight capability relating to climate-related risks and opportunities, energy transition strategies and sustainability-related targets and disclosures, aligned with evolving regulatory and investor expectations on climate governance</t>
    </r>
  </si>
  <si>
    <r>
      <t xml:space="preserve">Technology, IT &amp; Cybersecurity
</t>
    </r>
    <r>
      <rPr>
        <sz val="10"/>
        <color theme="1"/>
        <rFont val="Arial"/>
        <family val="2"/>
      </rPr>
      <t xml:space="preserve">Ability to oversee technology adoption (digital fabrication, automation, project systems), data governance, and cybersecurity risks, supporting operational resilience and effective technology management </t>
    </r>
  </si>
  <si>
    <r>
      <t xml:space="preserve">Human Capital &amp; HSE Oversight
</t>
    </r>
    <r>
      <rPr>
        <sz val="10"/>
        <color theme="1"/>
        <rFont val="Arial"/>
        <family val="2"/>
      </rPr>
      <t>Experience in human capital management and HSE governance, including workforce strategy, skills development, succession planning, organisational culture, safety and human rights in labour-intensive, engineering-driven operations, supporting workforce well-being and operational resilience</t>
    </r>
  </si>
  <si>
    <t>-</t>
  </si>
  <si>
    <r>
      <t>Percentage Grid Electricity</t>
    </r>
    <r>
      <rPr>
        <b/>
        <vertAlign val="superscript"/>
        <sz val="11"/>
        <color theme="1"/>
        <rFont val="Arial"/>
        <family val="2"/>
      </rPr>
      <t>5</t>
    </r>
  </si>
  <si>
    <r>
      <t>Percentage On-site Renewable</t>
    </r>
    <r>
      <rPr>
        <b/>
        <vertAlign val="superscript"/>
        <sz val="11"/>
        <color theme="1"/>
        <rFont val="Arial"/>
        <family val="2"/>
      </rPr>
      <t>6</t>
    </r>
  </si>
  <si>
    <t>5 The percentage is calculated as purchased grid electricity consumption divided by total energy consumption.</t>
  </si>
  <si>
    <t>5 Significant locations of operation include our yards in Singapore, Brazil, China, Indonesia, and the Philippines.</t>
  </si>
  <si>
    <t>7 Employee turnover rate is computed based on number of attritions divided by yearly average headcount.</t>
  </si>
  <si>
    <t>8 The age group disclosed follows the age group by the Ministry of Manpower's labour force age classification.</t>
  </si>
  <si>
    <t>9 Rest of the World includes France, India, Japan, Malaysia, Norway, Poland, Saudi Arabia, UAE, the UK and USA.</t>
  </si>
  <si>
    <t>1 All data is presented as of 31 December of the respective financial year.</t>
  </si>
  <si>
    <t>2 All figures presented include permanent and contract employees.</t>
  </si>
  <si>
    <t>3 Part-time categories omitted from the report as they constiute less than 1% of the total workforce.</t>
  </si>
  <si>
    <t>4 Data are compiled using the Group's Human Resource Information Systems.</t>
  </si>
  <si>
    <t>6 New employee hire rate is computed based on number of new hires divided by yearly average headcount.</t>
  </si>
  <si>
    <t>% split</t>
  </si>
  <si>
    <r>
      <t xml:space="preserve">MEMBERSHIP OF ASSOCIATIONS </t>
    </r>
    <r>
      <rPr>
        <sz val="11"/>
        <color theme="1"/>
        <rFont val="Arial"/>
        <family val="2"/>
      </rPr>
      <t>(GRI 2-28a)</t>
    </r>
  </si>
  <si>
    <t>Y (Waste Generated)</t>
  </si>
  <si>
    <t>Y (Water Withdrawal)</t>
  </si>
  <si>
    <t>Y (Energy Consumption)</t>
  </si>
  <si>
    <t>Y (GHG Emissions)</t>
  </si>
  <si>
    <t>Y (D&amp;I)</t>
  </si>
  <si>
    <t>Y (Workforce)</t>
  </si>
  <si>
    <r>
      <t>Total number and nature of confirmed incidents of corruption</t>
    </r>
    <r>
      <rPr>
        <b/>
        <vertAlign val="superscript"/>
        <sz val="11"/>
        <color theme="1"/>
        <rFont val="Arial"/>
        <family val="2"/>
      </rPr>
      <t>6</t>
    </r>
  </si>
  <si>
    <t xml:space="preserve">2 For 2023 &amp; 2024, Group 1 refers to all executive and non-executive employees. From 2025, Group 1 refers to all executive and above employees.
</t>
  </si>
  <si>
    <t>3 For 2023 &amp; 2024, Group 2 refers to: i) Industrial/General Workers and ii) Non-executive with these job titles: Drivers, cleaners, mechanics, logistics/warehouse assistants, forklift/crane operators, technicians, electricians, security guards, despatcher, maintenance and operations. From 2025, Group 2 refers to all non-executives, industrial/general workers.</t>
  </si>
  <si>
    <t>4 Rest of the World includes France, India, Japan, Malaysia, Norway, Poland, Saudi Arabia, UAE, the UK and USA.</t>
  </si>
  <si>
    <t>5 Rest of the World includes Japan, UAE and USA. The inclusion of remaining offices in France, India, Japan, Malaysia, Norway, Poland, Saudi Arabia, and the UK will be evaluated in 2026.</t>
  </si>
  <si>
    <t>1 Based on the total employees eligible for the Annual Training and Declaration Exercise as of 15 Jun 2025. 3,528 employees on Leave of Absence / Terminated were not eligible for this exercise (2024: 972, 2023: 2,734).</t>
  </si>
  <si>
    <t>Y (Board Diversity)</t>
  </si>
  <si>
    <t>Y (Ethical Behaviour)</t>
  </si>
  <si>
    <t>Y (List of Certifications)</t>
  </si>
  <si>
    <t>Y (Cover Sheet)</t>
  </si>
  <si>
    <t>Y (Safety &amp; Health)</t>
  </si>
  <si>
    <t>Sustainability Databook (Y/N)</t>
  </si>
  <si>
    <t>Y (Products &amp; Solutions)</t>
  </si>
  <si>
    <t>N/A
Sales of land transport, non-road equipment, stationary generators and engines are not part of our business.</t>
  </si>
  <si>
    <t>ECONOMIC CONTRIBUTION</t>
  </si>
  <si>
    <t>Direct Economic Value Generated &amp; Distributed</t>
  </si>
  <si>
    <t>GRI 201-1ai</t>
  </si>
  <si>
    <t>Revenues</t>
  </si>
  <si>
    <t>Operating Costs</t>
  </si>
  <si>
    <t>Direct Economic Value Generated</t>
  </si>
  <si>
    <t>Payments to Providers of Capital</t>
  </si>
  <si>
    <t>Payments to Government</t>
  </si>
  <si>
    <t>Community Investments</t>
  </si>
  <si>
    <t>GRI 201-1aii</t>
  </si>
  <si>
    <t>Employee Wages and Benefits</t>
  </si>
  <si>
    <t>GRI 201-1aiii</t>
  </si>
  <si>
    <t>Economic Value Distributed</t>
  </si>
  <si>
    <t>S$ billion</t>
  </si>
  <si>
    <t>1 Economic value retained: ‘direct economic value generated’ less ‘economic value distributed’.</t>
  </si>
  <si>
    <r>
      <t>Economic Value Retained</t>
    </r>
    <r>
      <rPr>
        <b/>
        <vertAlign val="superscript"/>
        <sz val="11"/>
        <color theme="1"/>
        <rFont val="Arial"/>
        <family val="2"/>
      </rPr>
      <t>1</t>
    </r>
  </si>
  <si>
    <t>LIST OF CERTIFICATIONS FOR OPERATING YARDS</t>
  </si>
  <si>
    <t>Y  (Safety &amp; Health)</t>
  </si>
  <si>
    <t>3 Manpower and man‑hour data for 2023 and 2024 have been restated to align with the reporting criteria used across the Group. As a result, the TRIR and WIR figures for both years have also been restated.</t>
  </si>
  <si>
    <t xml:space="preserve">1 HSE statistics for 2025 encompass operational shipyards located in Singapore, Indonesia, the Philippines, China, the United States, and Brazil. Historical data for 2023 and 2024 additionally incorporate figures from decommissioned sites (Crescent Yard, Batangas Yard). Data pertaining to our engineering and technology offices situated in Malaysia (Kuala Lumpur and Penang), China (Wuhan and Shenzhen), India, Japan, UAE, UK, Norway (Arendal, Bergen, and Oslo), France, Poland, Mexico and USA have been excluded due to differences in operational scope and risk profiles compared to our core shipyard activities. These offices primarily perform non-manual, office-based functions with significantly lower exposure to workplace hazards typically captured in HSE metrics. In line with the ISSB IFRS S1 principles of materiality and faithful representation, inclusion of these data points would not provide a relevant or meaningful portrayal of the Group’s occupational health and safety performance. Consequently, they are excluded to ensure that reported HSE statistics reflect material and comparable operational risks and enable stakeholders to make well-informed assessments.
</t>
  </si>
  <si>
    <t>% received</t>
  </si>
  <si>
    <t>Annual Report Pages 232 - 234</t>
  </si>
  <si>
    <t>Y (Membership of Associations)</t>
  </si>
  <si>
    <t>Y (Economic Performance)</t>
  </si>
  <si>
    <t>Y (Supply Chain)</t>
  </si>
  <si>
    <r>
      <t xml:space="preserve">Sustainability Report Page 81
</t>
    </r>
    <r>
      <rPr>
        <b/>
        <sz val="11"/>
        <rFont val="Arial"/>
        <family val="2"/>
      </rPr>
      <t xml:space="preserve">New Employee Hire*
</t>
    </r>
    <r>
      <rPr>
        <sz val="11"/>
        <rFont val="Arial"/>
        <family val="2"/>
      </rPr>
      <t xml:space="preserve">· New employee hire rate is computed based on number of new hires divided by yearly average headcount.
· Total New Hires: 6,938 (New Employee Hire Rate: 29%)
· By Gender - Male: 5,923 (85%); Female: 1,015 (15%) 
· By Age Group - &lt;30: 2,986 (43%); 30 – 49: 3,420 (49%); 50 and above: 532 (8%)
· By Country - Singapore: 1,434 (21% → Executive and above: 10% | Non-executive and below: 11%); Brazil: 4,569 (66% → Executive and above: 2% | Non-executive and below: 64%); China: 287 (4% → Executive and above: 2% | Non-executive and below: 2%); Indonesia: 393 (6% → Executive and above: 4% | Non-executive and below: 2%); Philippines: 51 (0.7% → Executive and above: 0.5% | Non-executive and below: 0.2%); and Rest of the world: 204 (2.9% → Executive and above: 2.6% | Non-executive and below: 0.3%)
</t>
    </r>
    <r>
      <rPr>
        <b/>
        <sz val="11"/>
        <rFont val="Arial"/>
        <family val="2"/>
      </rPr>
      <t xml:space="preserve">
Employee Turnover*
</t>
    </r>
    <r>
      <rPr>
        <sz val="11"/>
        <rFont val="Arial"/>
        <family val="2"/>
      </rPr>
      <t>· Employee turnover rate is computed based on number of attritions divided by yearly average headcount.
· Total Attritions: 5,464 (Employee Turnover Rate: 22%)
· By Gender - Male: 4,884 (89%); Female: 580 (11%)
· By Age Group - &lt;30: 1,762 (32%); 30 – 49: 2,928 (54%); 50 and above: 774 (14%)
· By Country – Singapore: 1,296 (24% → Executive and above: 9% | Non-executive and below: 14%); Brazil: 3,184 (58% → Executive and above: 1% | Non-executive and below: 57%); China: 105 (1.92% → Executive and above: 0.88% | Non-executive and below: 1.04%); Indonesia: 95 (1.74% → Executive and above: 1.19% | Non-executive and below: 0.55%); Philippines: 26 (0.48% → Executive and above: 0.35% | Non-executive and below: 0.13%); and Rest of the world: 758 (13.8% → Executive and above: 3.3% | Non-executive and below: 10.5%)
· Voluntary Turnover: 1,755 (Employee Turnover Rate: 7%)
· By Gender - Male: 1,507 (86%); Female: 248 (14%)
· By Age Group - &lt;30: 532 (30%); 30 - 49: 1,058 (60%); 50 and above: 165 (10%)
· By Country – Singapore 840 (48% → Executive and above: 22% | Non-executive and below: 26%); Brazil: 609 (35% → Executive and above: 3% | Non-executive and below: 32%); Indonesia: 21 (1% → Executive and above: 0.7% | Non-executive and below: 0.3%); Philippines: 26 (1% → Executive and above: 0.7% | Non-executive and below: 0.3%); China: 84 (5% → Executive and above: 2% | Non-executive and below: 3%); Rest of the world: 175 (10% → Executive and above: 6% | Non-executive and below: 4%)
· Involuntary Turnover:
3,709 (Employee Turnover Rate: 15%) 
[Note: The divestment of Seatrium AmFELS, demobilisation of Angra Yard and end of contracts contributed to a significant portion of the involuntary turnover.]
· By Gender - Male: 3,377 (91%); Female: 332 (9%)
· By Age Group – &lt;30: 1,230 (33%); 30 - 49: 1,870 (50%); 50 and above: 609 (16%)
· By Country – Singapore: 456 (12.5% → Executive and above: 3% | Non-executive and below: 9.5%); Brazil: 2,575 (69% → Executive and above: 1% | Non-executive and below: 68%); China: 21 (0.5% → Executive and above: 0.2% | Non-executive and below: 0.3%); Indonesia: 74 (2% → Executive and
above: 1% | Non-executive and below: 1%); Rest of the world: 583 (16% → Executive and above: 2% | Non-executive and below: 14%)</t>
    </r>
  </si>
  <si>
    <t>Y (Community Engagement)</t>
  </si>
  <si>
    <t>% assessed</t>
  </si>
  <si>
    <r>
      <t>Public legal cases regarding corruption brought against the organization or its
employees during the reporting period and the outcomes of such cases</t>
    </r>
    <r>
      <rPr>
        <b/>
        <vertAlign val="superscript"/>
        <sz val="11"/>
        <color theme="1"/>
        <rFont val="Arial"/>
        <family val="2"/>
      </rPr>
      <t>7</t>
    </r>
  </si>
  <si>
    <t>7 In 2025, Seatrium signed a Leniency Agreement with the Brazilian authorities, as well as a Deferred Prosecution Agreement with the Attorney-General’s Chambers in Singapore in respect of alleged corruption offences that occurred in Brazil relating to Operation Car Wash. This represents the resolution of a legacy matter (historical incidents dating more than a decade ago). There were no other incidents of non-compliance with laws and regulations resulting in significant fines and non-monetary sanctions.</t>
  </si>
  <si>
    <t>6 Retrieved from the Singapore’s Corrupt Practices Investigation Bureau website; all cases relate to past incidents for which disciplinary actions have already been taken.</t>
  </si>
  <si>
    <t>Number of suppliers assessed for social impacts</t>
  </si>
  <si>
    <t>Percentage of new suppliers that were screened using social criteria</t>
  </si>
  <si>
    <t>Number of suppliers identified as having significant actual and potential negative social impacts</t>
  </si>
  <si>
    <t>Significant actual and potential negative social impacts identified in the supply chain</t>
  </si>
  <si>
    <r>
      <t>2 Emission Factors (“EF”) were sourced from WRI/WBCSD Greenhouse Gas Protocol Emission Factors for Cross Sector Tools (March 2017). Only CO</t>
    </r>
    <r>
      <rPr>
        <i/>
        <vertAlign val="subscript"/>
        <sz val="9"/>
        <color theme="1"/>
        <rFont val="Arial"/>
        <family val="2"/>
      </rPr>
      <t>2</t>
    </r>
    <r>
      <rPr>
        <i/>
        <sz val="9"/>
        <color theme="1"/>
        <rFont val="Arial"/>
        <family val="2"/>
      </rPr>
      <t>, CH</t>
    </r>
    <r>
      <rPr>
        <i/>
        <vertAlign val="subscript"/>
        <sz val="9"/>
        <color theme="1"/>
        <rFont val="Arial"/>
        <family val="2"/>
      </rPr>
      <t>4</t>
    </r>
    <r>
      <rPr>
        <i/>
        <sz val="9"/>
        <color theme="1"/>
        <rFont val="Arial"/>
        <family val="2"/>
      </rPr>
      <t>, N</t>
    </r>
    <r>
      <rPr>
        <i/>
        <vertAlign val="subscript"/>
        <sz val="9"/>
        <color theme="1"/>
        <rFont val="Arial"/>
        <family val="2"/>
      </rPr>
      <t>2</t>
    </r>
    <r>
      <rPr>
        <i/>
        <sz val="9"/>
        <color theme="1"/>
        <rFont val="Arial"/>
        <family val="2"/>
      </rPr>
      <t>O and HFCs emissions are included in the calculation of direct GHG emissions. Global Warming Potential factors used are from the 2023 IPCC Sixth Assessment Report. Emission data is derived from combustion of non-renewable fuels consumed in our yards and follows the requirements of the GHG Protocol Fundamentals of Combustion Processes (2011). Emission data is also derived from fugitive emissions from the leakage of refrigerant gases. EF for refrigerants were obtained from UK Government GHG Conversion Factors for Company Reporting 2025 version 1.0.</t>
    </r>
  </si>
  <si>
    <r>
      <t>2 1,000 cubic metres (m</t>
    </r>
    <r>
      <rPr>
        <i/>
        <vertAlign val="superscript"/>
        <sz val="9"/>
        <color theme="1"/>
        <rFont val="Arial"/>
        <family val="2"/>
      </rPr>
      <t>3</t>
    </r>
    <r>
      <rPr>
        <i/>
        <sz val="9"/>
        <color theme="1"/>
        <rFont val="Arial"/>
        <family val="2"/>
      </rPr>
      <t>) is equivalent to one megalitre.</t>
    </r>
  </si>
  <si>
    <t>Y (Competency &amp; Development)</t>
  </si>
  <si>
    <t>CCM 3.6 Manufacture of other low carbon technologies</t>
  </si>
  <si>
    <t>CCM 4.14 Transmission and distribution networks for renewables and low-carbon gases</t>
  </si>
  <si>
    <t>CCM 9 Professional, scientific and technical activities</t>
  </si>
  <si>
    <t>Total</t>
  </si>
  <si>
    <t>CCM 3.3 Manufacture of low carbon technologies for transport</t>
  </si>
  <si>
    <t>CCM 4.29 Electricity generation from fossil gasesous fuels</t>
  </si>
  <si>
    <t>Project Activities Classification</t>
  </si>
  <si>
    <t>EU Taxonomy</t>
  </si>
  <si>
    <t xml:space="preserve">CCM 3.1 Manufacture of renewable energy technologies </t>
  </si>
  <si>
    <t>1 Data marked with an asterisk (*) refers to selected sustainability information that is subject to external assurance.</t>
  </si>
  <si>
    <t>8 Data marked with an asterisk (*) refers to selected sustainability information that is subject to external assurance.</t>
  </si>
  <si>
    <t>7 Data marked with an asterisk (*) refers to selected sustainability information that is subject to external assurance.</t>
  </si>
  <si>
    <t>6 Data marked with an asterisk (*) refers to selected sustainability information that is subject to external assurance.</t>
  </si>
  <si>
    <t>2 Data marked with an asterisk (*) refers to selected sustainability information that is subject to external assurance.</t>
  </si>
  <si>
    <t>10 Data marked with an asterisk (*) refers to selected sustainability information that is subject to external assurance.</t>
  </si>
  <si>
    <t>Policies and practices in place</t>
  </si>
  <si>
    <t>No significant spillage, fines and non-monetary sanctions</t>
  </si>
  <si>
    <r>
      <t xml:space="preserve">Strategic Planning
</t>
    </r>
    <r>
      <rPr>
        <sz val="10"/>
        <rFont val="Arial"/>
        <family val="2"/>
      </rPr>
      <t>Ability to oversee long-term strategy, business planning, capital allocation, major investments, mergers and acquisitions / partnerships and business transformation across complex and cyclical industries</t>
    </r>
  </si>
  <si>
    <t xml:space="preserve">1 FY2025 represents the first year of disclosure for this metric. </t>
  </si>
  <si>
    <r>
      <t>Competencies</t>
    </r>
    <r>
      <rPr>
        <i/>
        <vertAlign val="superscript"/>
        <sz val="11"/>
        <color theme="1"/>
        <rFont val="Arial"/>
        <family val="2"/>
      </rPr>
      <t>1</t>
    </r>
  </si>
  <si>
    <r>
      <t>25% increase in revenue from renewable energy solutions from 2023 baseline</t>
    </r>
    <r>
      <rPr>
        <vertAlign val="superscript"/>
        <sz val="11"/>
        <color theme="1"/>
        <rFont val="Arial"/>
        <family val="2"/>
      </rPr>
      <t>1</t>
    </r>
    <r>
      <rPr>
        <sz val="11"/>
        <color theme="1"/>
        <rFont val="Arial"/>
        <family val="2"/>
      </rPr>
      <t xml:space="preserve"> </t>
    </r>
  </si>
  <si>
    <t>1  2023 baseline was S$1.01 billion.</t>
  </si>
  <si>
    <t>S$ million revenue</t>
  </si>
  <si>
    <t xml:space="preserve">Renewable Energy Solutions </t>
  </si>
  <si>
    <t>Revenue</t>
  </si>
  <si>
    <t>Reduction of net Scope 1 &amp; Scope 2 GHG emissions against 2008 baseline</t>
  </si>
  <si>
    <t xml:space="preserve">4 The Group evaluated the relevance of Scope 3 categories in accordance with its business activities, based on regulatory alignment and the Company’s ability to influence emissions. Category 9 (Downstream Transportation and Distribution) is the only relevant category included in the Group’s Scope 3 reported figures from FY2025 onwards, calculated using a distance-based methodology aligned with GHG Protocol guidance. Categories 8, 10, 11, 12, 13, 14, and 15 are considered not relevant, as the Company does not retain ownership or operational control over assets following delivery, has limited ability to influence associated emissions, and obtaining reliable emissions data would require disproportionate effort. </t>
  </si>
  <si>
    <t>5 Data marked with an asterisk (*) refers to selected sustainability information that is subject to external assurance.</t>
  </si>
  <si>
    <r>
      <t>Category 8: Upstream Leased Assets</t>
    </r>
    <r>
      <rPr>
        <vertAlign val="superscript"/>
        <sz val="11"/>
        <color theme="1"/>
        <rFont val="Arial"/>
        <family val="2"/>
      </rPr>
      <t>4</t>
    </r>
  </si>
  <si>
    <r>
      <t>Category 9: Downstream Transportation and Distribution</t>
    </r>
    <r>
      <rPr>
        <vertAlign val="superscript"/>
        <sz val="11"/>
        <color theme="1"/>
        <rFont val="Arial"/>
        <family val="2"/>
      </rPr>
      <t>4</t>
    </r>
  </si>
  <si>
    <r>
      <t>Category 10: Processing of Sold Products</t>
    </r>
    <r>
      <rPr>
        <vertAlign val="superscript"/>
        <sz val="11"/>
        <color theme="1"/>
        <rFont val="Arial"/>
        <family val="2"/>
      </rPr>
      <t>4</t>
    </r>
  </si>
  <si>
    <r>
      <t>Category 11: Use of Sold Products</t>
    </r>
    <r>
      <rPr>
        <vertAlign val="superscript"/>
        <sz val="11"/>
        <color theme="1"/>
        <rFont val="Arial"/>
        <family val="2"/>
      </rPr>
      <t>4</t>
    </r>
  </si>
  <si>
    <r>
      <t>Category 12: End of life of Sold Products</t>
    </r>
    <r>
      <rPr>
        <vertAlign val="superscript"/>
        <sz val="11"/>
        <color theme="1"/>
        <rFont val="Arial"/>
        <family val="2"/>
      </rPr>
      <t>4</t>
    </r>
  </si>
  <si>
    <r>
      <t>Category 13: Downstream Leased Assets</t>
    </r>
    <r>
      <rPr>
        <vertAlign val="superscript"/>
        <sz val="11"/>
        <color theme="1"/>
        <rFont val="Arial"/>
        <family val="2"/>
      </rPr>
      <t>4</t>
    </r>
  </si>
  <si>
    <r>
      <t>Category 14: Franchises</t>
    </r>
    <r>
      <rPr>
        <vertAlign val="superscript"/>
        <sz val="11"/>
        <color theme="1"/>
        <rFont val="Arial"/>
        <family val="2"/>
      </rPr>
      <t>4</t>
    </r>
  </si>
  <si>
    <r>
      <t>Category 15: Investments</t>
    </r>
    <r>
      <rPr>
        <vertAlign val="superscript"/>
        <sz val="11"/>
        <color theme="1"/>
        <rFont val="Arial"/>
        <family val="2"/>
      </rPr>
      <t>4</t>
    </r>
  </si>
  <si>
    <r>
      <t>3 Grid EF for FY2025 for Singapore was obtained from Energy Market Authority 2024 Grid Emission Factor, grid EF for FY2025 for Brazil was obtained from the Ministry of Science, Technology, and Innovation Corporate Inventories 2025, grid EF for FY2025 for Japan was obtained from Japan International Cooperation Agency Climate-FIT version 6.0, grid EF for FY2025 for Malaysia was obtained from Malaysia Energy Commission 2024 Grid Emission Factor, grid EF for FY2025 for UK was obtained from UK Government GHG Conversion Factors for Company Reporting 2025 version 1.0., grid EF for FY2025 for USA was obtained from United States Environmental Protection Agency - eGRID 2025 GHG Emission Factors, and grid EF for FY2025 for China, Indonesia, the Philippines, France, India, Norway, Poland were obtained from the Carbon Data Intelligence database which is produced by the Carbon Footprint. CO</t>
    </r>
    <r>
      <rPr>
        <i/>
        <vertAlign val="subscript"/>
        <sz val="9"/>
        <color theme="1"/>
        <rFont val="Arial"/>
        <family val="2"/>
      </rPr>
      <t>2</t>
    </r>
    <r>
      <rPr>
        <i/>
        <sz val="9"/>
        <color theme="1"/>
        <rFont val="Arial"/>
        <family val="2"/>
      </rPr>
      <t>, CH</t>
    </r>
    <r>
      <rPr>
        <i/>
        <vertAlign val="subscript"/>
        <sz val="9"/>
        <color theme="1"/>
        <rFont val="Arial"/>
        <family val="2"/>
      </rPr>
      <t>4</t>
    </r>
    <r>
      <rPr>
        <i/>
        <sz val="9"/>
        <color theme="1"/>
        <rFont val="Arial"/>
        <family val="2"/>
      </rPr>
      <t xml:space="preserve"> and N</t>
    </r>
    <r>
      <rPr>
        <i/>
        <vertAlign val="subscript"/>
        <sz val="9"/>
        <color theme="1"/>
        <rFont val="Arial"/>
        <family val="2"/>
      </rPr>
      <t>2</t>
    </r>
    <r>
      <rPr>
        <i/>
        <sz val="9"/>
        <color theme="1"/>
        <rFont val="Arial"/>
        <family val="2"/>
      </rPr>
      <t>O emissions are included in the calculation of indirect GHG emissions. Scope 2 emissions include purchased electricity consumed in our yards and offices, and follow the requirements of the GHG Protocol.</t>
    </r>
  </si>
  <si>
    <t>30% of our annual net orderbook from renewables and cleaner/green projects</t>
  </si>
  <si>
    <t>Percentage of growth from 2023 baseline</t>
  </si>
  <si>
    <t>6 The percentage is calculated as renewable energy (on-site) consumption divided by total energy consumption.</t>
  </si>
  <si>
    <t>40% reduction of our emissions (net scope 1 &amp; 2) from 2008 levels</t>
  </si>
  <si>
    <t>Taxonomy – Eligible Activities</t>
  </si>
  <si>
    <t>(1) Reporting Period
Unless otherwise stated, the information presented in this Databook covers the financial year from 1 January 2025 to 31 December 2025 (“FY2025”). Comparative data for FY2023 and FY2024 is provided where available to enable year-on-year and multi-year trend analysis.
(2) Reporting Boundary and Consolidation Approach
The reporting boundary of this Databook aligns with the Group’s financial consolidation boundary and follows the operational control approach for environmental, social, and safety data. Under this approach, Seatrium reports 100% of ESG data from operations under its operational control, while operations without such control are excluded unless specifically disclosed.The scope covers Seatrium Limited and its subsidiaries under operational control, including major operating yards and offices. Divested, acquired, or inactive entities during the reporting period are included based on operational activity and materiality. Joint ventures and associates are excluded from the Databook. This approach ensures alignment with the Group’s risk management and operational oversight responsibilities and maintains consistency between sustainability and financial reporting boundaries.
(3) Changes in Methodology from FY2024
Where applicable, methodological updates have been implemented in FY2025 to enhance accuracy, consistency and alignment with evolving standards. Key changes may include:
- Updates to grid emission factors
- Adoption of revised Global Warming Potential (GWP) factors where applicable
- Reclassification of workforce categories where definitions have evolved
(4) Restatements and Data Revisions
Restatements are made where prior-year data has been revised due to finalisation of audited data. Where restatements have been made, the affected metrics are clearly identified, and the reason for restatement is disclosed in the relevant tables. Such revisions are undertaken to strengthen data integrity and support enhanced assurance readiness.
(5) Basis of Preparation
This Databook has been prepared in alignment with applicable regulatory and voluntary frameworks, including:
- Sustainability reporting requirements under the Singapore Exchange (SGX)
- Standards issued by the International Sustainability Standards Board, including IFRS S1 (General Requirements for Disclosure of Sustainability-related Financial Information) and IFRS S2 (Climate-related Disclosures)
- Global Reporting Initiative (GRI) Standards 2021
- Sustainability Accounting Standards Board (SASB)
(6) External Assurance Scope
Selected sustainability metrics, marked with *, disclosed in the Sustainability Report and this Databook are subject to independent external assurance. The scope of assurance for FY2025 covers limited assurance on selected sustainability information, as defined in the Independent Practitioner’s Limited Assurance Report published in the Sustainability Report.</t>
  </si>
  <si>
    <r>
      <t>Doubling (i.e., 100% increase in) revenue from renewable energy solutions from 2023 baseline</t>
    </r>
    <r>
      <rPr>
        <vertAlign val="superscript"/>
        <sz val="11"/>
        <color theme="1"/>
        <rFont val="Arial"/>
        <family val="2"/>
      </rPr>
      <t>2</t>
    </r>
  </si>
  <si>
    <r>
      <t>3 2008 was selected as the baseline year in line with the International Maritime Organization (“IMO”) 2023 GHG Strategy, which sets a global target for the shipping sector to reduce GHG emissions by 40% by 2030, compared to 2008 levels. The 2008 baseline emissions of 255,462 tCO</t>
    </r>
    <r>
      <rPr>
        <i/>
        <vertAlign val="subscript"/>
        <sz val="9"/>
        <color theme="1"/>
        <rFont val="Arial"/>
        <family val="2"/>
      </rPr>
      <t>2</t>
    </r>
    <r>
      <rPr>
        <i/>
        <sz val="9"/>
        <color theme="1"/>
        <rFont val="Arial"/>
        <family val="2"/>
      </rPr>
      <t>e were calculated using the location-based method for Scope 2 emissions, which forms the basis for the Group’s emissions reduction target. No Renewable Energy Certificates were purchased or redeemed in 2008.</t>
    </r>
  </si>
  <si>
    <t>4 The exact percentage reduction will be available once the Ministry of Manpower Singapore publishes the Workplace Safety and Health Report for FY2025.</t>
  </si>
  <si>
    <r>
      <t xml:space="preserve"> 116 
(&gt;26% below benchmark</t>
    </r>
    <r>
      <rPr>
        <vertAlign val="superscript"/>
        <sz val="11"/>
        <color rgb="FF000000"/>
        <rFont val="Arial"/>
        <family val="2"/>
      </rPr>
      <t>4</t>
    </r>
    <r>
      <rPr>
        <sz val="11"/>
        <color rgb="FF000000"/>
        <rFont val="Arial"/>
        <family val="2"/>
      </rPr>
      <t>)</t>
    </r>
  </si>
  <si>
    <r>
      <t>30% reduction of our emissions (net scope 1 &amp; 2) from 2008 levels</t>
    </r>
    <r>
      <rPr>
        <vertAlign val="superscript"/>
        <sz val="11"/>
        <color theme="1"/>
        <rFont val="Arial"/>
        <family val="2"/>
      </rPr>
      <t>3</t>
    </r>
  </si>
  <si>
    <t xml:space="preserve">2 In 2025, Seatrium achieved 40% of our annual net order book from renewables and cleaner/green projects, ahead of the 2030 timeline. Reflecting this progress, we have updated this target in our Sustainability Vision 2030 to double (100% increase in) revenue from renewable energy solutions by 2030 from a 2023 baseline, aligned with one of the Group’s Sustainable Finance Framework targets. </t>
  </si>
  <si>
    <t>The number of projects delivered based on Seatrium’s product categories are as follows:
(1) Offshore Wind – 3 projects
(2) Carbon Capture and Storage &amp; New Energies – Nil
(3) Oil and Gas – 3 projects
(4) Repairs and Upgrades – 185 projects</t>
  </si>
  <si>
    <t xml:space="preserve">Zero legal actions for anti-competitive behaviours, anti-trust, and monopolistic practices* 
(2023 and 2024: nil) </t>
  </si>
  <si>
    <t>21,525*</t>
  </si>
  <si>
    <t>6,952*</t>
  </si>
  <si>
    <t>32.3*</t>
  </si>
  <si>
    <t>14,573*</t>
  </si>
  <si>
    <t>67.7*</t>
  </si>
  <si>
    <t>10,265*</t>
  </si>
  <si>
    <t>By employee category</t>
  </si>
  <si>
    <t>47.7*</t>
  </si>
  <si>
    <t>8,956*</t>
  </si>
  <si>
    <t>41.6*</t>
  </si>
  <si>
    <t>801*</t>
  </si>
  <si>
    <t>3.7*</t>
  </si>
  <si>
    <t>346*</t>
  </si>
  <si>
    <t>1.6*</t>
  </si>
  <si>
    <t>341*</t>
  </si>
  <si>
    <t>816*</t>
  </si>
  <si>
    <t>3.8*</t>
  </si>
  <si>
    <r>
      <t>Energy Consumption within the Organisation</t>
    </r>
    <r>
      <rPr>
        <vertAlign val="superscript"/>
        <sz val="11"/>
        <color theme="0"/>
        <rFont val="Arial"/>
        <family val="2"/>
      </rPr>
      <t>1,2</t>
    </r>
  </si>
  <si>
    <r>
      <t>GREENHOUSE GASES EMISSIONS</t>
    </r>
    <r>
      <rPr>
        <b/>
        <vertAlign val="superscript"/>
        <sz val="12"/>
        <color theme="1"/>
        <rFont val="Arial"/>
        <family val="2"/>
      </rPr>
      <t>1</t>
    </r>
  </si>
  <si>
    <r>
      <t>Direct (Scope 1) GHG Emissions</t>
    </r>
    <r>
      <rPr>
        <vertAlign val="superscript"/>
        <sz val="11"/>
        <color theme="0"/>
        <rFont val="Arial"/>
        <family val="2"/>
      </rPr>
      <t>2</t>
    </r>
  </si>
  <si>
    <r>
      <t>Energy Indirect (Scope 2) GHG Emissions</t>
    </r>
    <r>
      <rPr>
        <vertAlign val="superscript"/>
        <sz val="11"/>
        <color theme="0"/>
        <rFont val="Arial"/>
        <family val="2"/>
      </rPr>
      <t>3</t>
    </r>
  </si>
  <si>
    <r>
      <t>Unit</t>
    </r>
    <r>
      <rPr>
        <b/>
        <vertAlign val="superscript"/>
        <sz val="11"/>
        <rFont val="Arial"/>
        <family val="2"/>
      </rPr>
      <t>2</t>
    </r>
  </si>
  <si>
    <t>5 Seatrium has assessed the water stress of all our regions in which we operate using the  the WRI ‘Aqueduct Water Risk Atlas’. Our operations in Singapore, Brazil (Aracruz, Navegantes), Indonesia (Batam, Karimun), China (Wuhan), Malaysia (Penang, Kuala Lumpur), Norway (Arendal, Bergen), Poland are considered to be areas of low water stress. Brazil (Angra), China (Shenzhen), India, Japan, Norway (Oslo), UK and USA (Houston) are considered low-medium water stress areas. China (Nantong) and Philippines (Subic) are considered medium-high water stress areas. France is considered a high-water stress area. USA (Brownsville), UAE and Saudi Arabia are considered extremely high-water stress areas.</t>
  </si>
  <si>
    <r>
      <t>Water Withdrawal</t>
    </r>
    <r>
      <rPr>
        <vertAlign val="superscript"/>
        <sz val="11"/>
        <color theme="0"/>
        <rFont val="Arial"/>
        <family val="2"/>
      </rPr>
      <t>1,5</t>
    </r>
  </si>
  <si>
    <r>
      <t>Rest of the World</t>
    </r>
    <r>
      <rPr>
        <b/>
        <vertAlign val="superscript"/>
        <sz val="11"/>
        <color theme="1"/>
        <rFont val="Arial"/>
        <family val="2"/>
      </rPr>
      <t>9</t>
    </r>
  </si>
  <si>
    <r>
      <t>Rate of new employee hires</t>
    </r>
    <r>
      <rPr>
        <b/>
        <vertAlign val="superscript"/>
        <sz val="11"/>
        <color theme="1"/>
        <rFont val="Arial"/>
        <family val="2"/>
      </rPr>
      <t>6</t>
    </r>
  </si>
  <si>
    <r>
      <t>Rate of employee turnover</t>
    </r>
    <r>
      <rPr>
        <b/>
        <vertAlign val="superscript"/>
        <sz val="11"/>
        <color theme="1"/>
        <rFont val="Arial"/>
        <family val="2"/>
      </rPr>
      <t>7</t>
    </r>
  </si>
  <si>
    <r>
      <t>Percentage of senior management at significant locations</t>
    </r>
    <r>
      <rPr>
        <b/>
        <vertAlign val="superscript"/>
        <sz val="11"/>
        <color theme="1"/>
        <rFont val="Arial"/>
        <family val="2"/>
      </rPr>
      <t>5</t>
    </r>
    <r>
      <rPr>
        <b/>
        <sz val="11"/>
        <color theme="1"/>
        <rFont val="Arial"/>
        <family val="2"/>
      </rPr>
      <t xml:space="preserve"> of operation that are hired from the local community</t>
    </r>
  </si>
  <si>
    <r>
      <t>WORKFORCE</t>
    </r>
    <r>
      <rPr>
        <b/>
        <vertAlign val="superscript"/>
        <sz val="11"/>
        <color theme="1"/>
        <rFont val="Arial"/>
        <family val="2"/>
      </rPr>
      <t>1,2,3,4</t>
    </r>
  </si>
  <si>
    <r>
      <t>By Age Group</t>
    </r>
    <r>
      <rPr>
        <i/>
        <vertAlign val="superscript"/>
        <sz val="11"/>
        <color theme="1"/>
        <rFont val="Arial"/>
        <family val="2"/>
      </rPr>
      <t>8</t>
    </r>
  </si>
  <si>
    <r>
      <t>By Age Group</t>
    </r>
    <r>
      <rPr>
        <i/>
        <vertAlign val="superscript"/>
        <sz val="11"/>
        <color theme="1"/>
        <rFont val="Arial"/>
        <family val="2"/>
      </rPr>
      <t>1</t>
    </r>
  </si>
  <si>
    <r>
      <t>Third-party water, includes recycled water</t>
    </r>
    <r>
      <rPr>
        <vertAlign val="superscript"/>
        <sz val="11"/>
        <color theme="1"/>
        <rFont val="Arial"/>
        <family val="2"/>
      </rPr>
      <t>3</t>
    </r>
  </si>
  <si>
    <t>350*</t>
  </si>
  <si>
    <t>37.8*</t>
  </si>
  <si>
    <t>182*</t>
  </si>
  <si>
    <t>19.6*</t>
  </si>
  <si>
    <t>35*</t>
  </si>
  <si>
    <t>45*</t>
  </si>
  <si>
    <t>4.9*</t>
  </si>
  <si>
    <t>28*</t>
  </si>
  <si>
    <t>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</si>
</sst>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
  </numFmts>
  <fonts count="47" x14ac:knownFonts="1">
    <font>
      <sz val="11"/>
      <color theme="1"/>
      <name val="Aptos Narrow"/>
      <family val="2"/>
      <scheme val="minor"/>
    </font>
    <font>
      <sz val="11"/>
      <color theme="1"/>
      <name val="Arial"/>
      <family val="2"/>
    </font>
    <font>
      <sz val="12"/>
      <color theme="1"/>
      <name val="Arial"/>
      <family val="2"/>
    </font>
    <font>
      <b/>
      <sz val="12"/>
      <color theme="1"/>
      <name val="Arial"/>
      <family val="2"/>
    </font>
    <font>
      <b/>
      <sz val="12"/>
      <color rgb="FF003EFF"/>
      <name val="Arial"/>
      <family val="2"/>
    </font>
    <font>
      <b/>
      <sz val="11"/>
      <color theme="0"/>
      <name val="Arial"/>
      <family val="2"/>
    </font>
    <font>
      <sz val="11"/>
      <color rgb="FF000000"/>
      <name val="Arial"/>
      <family val="2"/>
    </font>
    <font>
      <i/>
      <sz val="11"/>
      <color theme="1"/>
      <name val="Arial"/>
      <family val="2"/>
    </font>
    <font>
      <vertAlign val="subscript"/>
      <sz val="11"/>
      <color theme="1"/>
      <name val="Arial"/>
      <family val="2"/>
    </font>
    <font>
      <b/>
      <sz val="11"/>
      <color theme="1"/>
      <name val="Arial"/>
      <family val="2"/>
    </font>
    <font>
      <b/>
      <sz val="11"/>
      <name val="Arial"/>
      <family val="2"/>
    </font>
    <font>
      <sz val="11"/>
      <name val="Arial"/>
      <family val="2"/>
    </font>
    <font>
      <sz val="11"/>
      <color theme="0"/>
      <name val="Arial"/>
      <family val="2"/>
    </font>
    <font>
      <vertAlign val="superscript"/>
      <sz val="11"/>
      <color theme="1"/>
      <name val="Arial"/>
      <family val="2"/>
    </font>
    <font>
      <b/>
      <vertAlign val="superscript"/>
      <sz val="11"/>
      <color theme="1"/>
      <name val="Arial"/>
      <family val="2"/>
    </font>
    <font>
      <b/>
      <i/>
      <sz val="11"/>
      <color theme="1"/>
      <name val="Arial"/>
      <family val="2"/>
    </font>
    <font>
      <b/>
      <vertAlign val="subscript"/>
      <sz val="11"/>
      <color theme="1"/>
      <name val="Arial"/>
      <family val="2"/>
    </font>
    <font>
      <b/>
      <sz val="11"/>
      <color rgb="FFFF0000"/>
      <name val="Arial"/>
      <family val="2"/>
    </font>
    <font>
      <sz val="11"/>
      <color theme="1"/>
      <name val="Aptos Narrow"/>
      <family val="2"/>
      <scheme val="minor"/>
    </font>
    <font>
      <u/>
      <sz val="11"/>
      <color theme="10"/>
      <name val="Aptos Narrow"/>
      <family val="2"/>
      <scheme val="minor"/>
    </font>
    <font>
      <sz val="9"/>
      <color theme="1"/>
      <name val="Arial"/>
      <family val="2"/>
    </font>
    <font>
      <b/>
      <i/>
      <sz val="9"/>
      <color theme="1"/>
      <name val="Arial"/>
      <family val="2"/>
    </font>
    <font>
      <i/>
      <sz val="9"/>
      <name val="Arial"/>
      <family val="2"/>
    </font>
    <font>
      <b/>
      <sz val="11"/>
      <color rgb="FF003EFF"/>
      <name val="Arial"/>
      <family val="2"/>
    </font>
    <font>
      <sz val="11"/>
      <color theme="10"/>
      <name val="Arial"/>
      <family val="2"/>
    </font>
    <font>
      <sz val="10"/>
      <color theme="1"/>
      <name val="Arial"/>
      <family val="2"/>
    </font>
    <font>
      <b/>
      <sz val="11"/>
      <color rgb="FFFFFFFF"/>
      <name val="Arial"/>
      <family val="2"/>
    </font>
    <font>
      <b/>
      <i/>
      <sz val="11"/>
      <color rgb="FF000000"/>
      <name val="Arial"/>
      <family val="2"/>
    </font>
    <font>
      <b/>
      <sz val="11"/>
      <color rgb="FF000000"/>
      <name val="Arial"/>
      <family val="2"/>
    </font>
    <font>
      <vertAlign val="subscript"/>
      <sz val="11"/>
      <color rgb="FF000000"/>
      <name val="Arial"/>
      <family val="2"/>
    </font>
    <font>
      <sz val="7"/>
      <color theme="1"/>
      <name val="Arial"/>
      <family val="2"/>
    </font>
    <font>
      <i/>
      <vertAlign val="subscript"/>
      <sz val="11"/>
      <color theme="1"/>
      <name val="Arial"/>
      <family val="2"/>
    </font>
    <font>
      <vertAlign val="superscript"/>
      <sz val="11"/>
      <color theme="0"/>
      <name val="Arial"/>
      <family val="2"/>
    </font>
    <font>
      <vertAlign val="superscript"/>
      <sz val="11"/>
      <color rgb="FF000000"/>
      <name val="Arial"/>
      <family val="2"/>
    </font>
    <font>
      <sz val="8"/>
      <name val="Aptos Narrow"/>
      <family val="2"/>
      <scheme val="minor"/>
    </font>
    <font>
      <sz val="10"/>
      <name val="Arial"/>
      <family val="2"/>
    </font>
    <font>
      <u/>
      <sz val="11"/>
      <color theme="10"/>
      <name val="Arial"/>
      <family val="2"/>
    </font>
    <font>
      <i/>
      <sz val="12"/>
      <color theme="1"/>
      <name val="Arial"/>
      <family val="2"/>
    </font>
    <font>
      <b/>
      <i/>
      <sz val="12"/>
      <color theme="1"/>
      <name val="Arial"/>
      <family val="2"/>
    </font>
    <font>
      <b/>
      <sz val="9"/>
      <color theme="1"/>
      <name val="Arial"/>
      <family val="2"/>
    </font>
    <font>
      <i/>
      <sz val="9"/>
      <color theme="1"/>
      <name val="Arial"/>
      <family val="2"/>
    </font>
    <font>
      <i/>
      <vertAlign val="subscript"/>
      <sz val="9"/>
      <color theme="1"/>
      <name val="Arial"/>
      <family val="2"/>
    </font>
    <font>
      <i/>
      <vertAlign val="superscript"/>
      <sz val="9"/>
      <color theme="1"/>
      <name val="Arial"/>
      <family val="2"/>
    </font>
    <font>
      <i/>
      <vertAlign val="superscript"/>
      <sz val="11"/>
      <color theme="1"/>
      <name val="Arial"/>
      <family val="2"/>
    </font>
    <font>
      <i/>
      <u/>
      <sz val="11"/>
      <color theme="10"/>
      <name val="Arial"/>
      <family val="2"/>
    </font>
    <font>
      <b/>
      <vertAlign val="superscript"/>
      <sz val="12"/>
      <color theme="1"/>
      <name val="Arial"/>
      <family val="2"/>
    </font>
    <font>
      <b/>
      <vertAlign val="superscript"/>
      <sz val="11"/>
      <name val="Arial"/>
      <family val="2"/>
    </font>
  </fonts>
  <fills count="14">
    <fill>
      <patternFill patternType="none"/>
    </fill>
    <fill>
      <patternFill patternType="gray125"/>
    </fill>
    <fill>
      <patternFill patternType="solid">
        <fgColor rgb="FF003EFF"/>
        <bgColor indexed="64"/>
      </patternFill>
    </fill>
    <fill>
      <patternFill patternType="solid">
        <fgColor theme="0"/>
        <bgColor indexed="64"/>
      </patternFill>
    </fill>
    <fill>
      <patternFill patternType="solid">
        <fgColor rgb="FF8E48FF"/>
        <bgColor indexed="64"/>
      </patternFill>
    </fill>
    <fill>
      <patternFill patternType="solid">
        <fgColor rgb="FF0287A9"/>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499984740745262"/>
        <bgColor indexed="64"/>
      </patternFill>
    </fill>
  </fills>
  <borders count="16">
    <border>
      <left/>
      <right/>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right/>
      <top/>
      <bottom style="thin">
        <color theme="2" tint="-0.249977111117893"/>
      </bottom>
      <diagonal/>
    </border>
    <border>
      <left/>
      <right/>
      <top style="thin">
        <color theme="2" tint="-0.249977111117893"/>
      </top>
      <bottom style="thin">
        <color theme="2" tint="-0.249977111117893"/>
      </bottom>
      <diagonal/>
    </border>
    <border>
      <left/>
      <right/>
      <top style="thin">
        <color theme="2" tint="-0.249977111117893"/>
      </top>
      <bottom/>
      <diagonal/>
    </border>
  </borders>
  <cellStyleXfs count="3">
    <xf numFmtId="0" fontId="0" fillId="0" borderId="0"/>
    <xf numFmtId="9" fontId="18" fillId="0" borderId="0" applyFont="0" applyFill="0" applyBorder="0" applyAlignment="0" applyProtection="0"/>
    <xf numFmtId="0" fontId="19" fillId="0" borderId="0" applyNumberFormat="0" applyFill="0" applyBorder="0" applyAlignment="0" applyProtection="0"/>
  </cellStyleXfs>
  <cellXfs count="363">
    <xf numFmtId="0" fontId="0" fillId="0" borderId="0" xfId="0"/>
    <xf numFmtId="0" fontId="2" fillId="3" borderId="0" xfId="0" applyFont="1" applyFill="1" applyAlignment="1">
      <alignment vertical="center"/>
    </xf>
    <xf numFmtId="0" fontId="1" fillId="3" borderId="0" xfId="0" applyFont="1" applyFill="1" applyAlignment="1">
      <alignment vertical="center"/>
    </xf>
    <xf numFmtId="0" fontId="1" fillId="3" borderId="0" xfId="0" applyFont="1" applyFill="1" applyAlignment="1">
      <alignment horizontal="center" vertical="center"/>
    </xf>
    <xf numFmtId="0" fontId="9" fillId="3" borderId="0" xfId="0" applyFont="1" applyFill="1" applyAlignment="1">
      <alignment vertical="center"/>
    </xf>
    <xf numFmtId="0" fontId="11" fillId="3" borderId="0" xfId="0" applyFont="1" applyFill="1" applyAlignment="1">
      <alignment vertical="center"/>
    </xf>
    <xf numFmtId="0" fontId="2" fillId="3" borderId="0" xfId="0" applyFont="1" applyFill="1" applyAlignment="1">
      <alignment vertical="top"/>
    </xf>
    <xf numFmtId="0" fontId="4" fillId="3" borderId="0" xfId="0" applyFont="1" applyFill="1" applyAlignment="1">
      <alignment vertical="top"/>
    </xf>
    <xf numFmtId="0" fontId="1" fillId="3" borderId="0" xfId="0" applyFont="1" applyFill="1" applyAlignment="1">
      <alignment vertical="top"/>
    </xf>
    <xf numFmtId="0" fontId="3" fillId="3" borderId="0" xfId="0" applyFont="1" applyFill="1" applyAlignment="1">
      <alignment vertical="top"/>
    </xf>
    <xf numFmtId="0" fontId="1" fillId="3" borderId="0" xfId="0" applyFont="1" applyFill="1"/>
    <xf numFmtId="0" fontId="2" fillId="3" borderId="0" xfId="0" applyFont="1" applyFill="1" applyAlignment="1">
      <alignment horizontal="center" vertical="top"/>
    </xf>
    <xf numFmtId="0" fontId="1" fillId="3" borderId="0" xfId="0" applyFont="1" applyFill="1" applyAlignment="1">
      <alignment horizontal="center" vertical="top"/>
    </xf>
    <xf numFmtId="0" fontId="9" fillId="3" borderId="0" xfId="0" applyFont="1" applyFill="1" applyAlignment="1">
      <alignment vertical="top"/>
    </xf>
    <xf numFmtId="0" fontId="9" fillId="3" borderId="0" xfId="0" applyFont="1" applyFill="1" applyAlignment="1">
      <alignment horizontal="center" vertical="top"/>
    </xf>
    <xf numFmtId="0" fontId="10" fillId="3" borderId="0" xfId="0" applyFont="1" applyFill="1" applyAlignment="1">
      <alignment vertical="top"/>
    </xf>
    <xf numFmtId="0" fontId="10" fillId="3" borderId="0" xfId="0" applyFont="1" applyFill="1" applyAlignment="1">
      <alignment horizontal="center" vertical="top"/>
    </xf>
    <xf numFmtId="0" fontId="11" fillId="3" borderId="0" xfId="0" applyFont="1" applyFill="1" applyAlignment="1">
      <alignment vertical="top"/>
    </xf>
    <xf numFmtId="0" fontId="11" fillId="3" borderId="0" xfId="0" applyFont="1" applyFill="1" applyAlignment="1">
      <alignment horizontal="center" vertical="top"/>
    </xf>
    <xf numFmtId="0" fontId="12" fillId="2" borderId="0" xfId="0" applyFont="1" applyFill="1" applyAlignment="1">
      <alignment vertical="top"/>
    </xf>
    <xf numFmtId="0" fontId="12" fillId="2" borderId="0" xfId="0" applyFont="1" applyFill="1" applyAlignment="1">
      <alignment horizontal="center" vertical="top"/>
    </xf>
    <xf numFmtId="0" fontId="1" fillId="3" borderId="0" xfId="0" applyFont="1" applyFill="1" applyAlignment="1">
      <alignment vertical="top" wrapText="1"/>
    </xf>
    <xf numFmtId="0" fontId="3" fillId="3" borderId="0" xfId="0" applyFont="1" applyFill="1" applyAlignment="1">
      <alignment horizontal="center" vertical="top"/>
    </xf>
    <xf numFmtId="3" fontId="1" fillId="3" borderId="0" xfId="0" applyNumberFormat="1" applyFont="1" applyFill="1" applyAlignment="1">
      <alignment horizontal="center" vertical="top"/>
    </xf>
    <xf numFmtId="0" fontId="7" fillId="3" borderId="0" xfId="0" applyFont="1" applyFill="1" applyAlignment="1">
      <alignment vertical="top"/>
    </xf>
    <xf numFmtId="0" fontId="7" fillId="3" borderId="0" xfId="0" applyFont="1" applyFill="1" applyAlignment="1">
      <alignment horizontal="center" vertical="top"/>
    </xf>
    <xf numFmtId="164" fontId="1" fillId="3" borderId="0" xfId="0" applyNumberFormat="1" applyFont="1" applyFill="1" applyAlignment="1">
      <alignment horizontal="center" vertical="top"/>
    </xf>
    <xf numFmtId="0" fontId="1" fillId="3" borderId="0" xfId="0" applyFont="1" applyFill="1" applyAlignment="1">
      <alignment horizontal="left" indent="2"/>
    </xf>
    <xf numFmtId="0" fontId="7" fillId="3" borderId="0" xfId="0" applyFont="1" applyFill="1" applyAlignment="1">
      <alignment vertical="top" wrapText="1"/>
    </xf>
    <xf numFmtId="0" fontId="1" fillId="2" borderId="0" xfId="0" applyFont="1" applyFill="1" applyAlignment="1">
      <alignment vertical="top"/>
    </xf>
    <xf numFmtId="0" fontId="12" fillId="2" borderId="0" xfId="0" applyFont="1" applyFill="1" applyAlignment="1">
      <alignment vertical="top" wrapText="1"/>
    </xf>
    <xf numFmtId="0" fontId="4" fillId="3" borderId="0" xfId="0" applyFont="1" applyFill="1" applyAlignment="1">
      <alignment vertical="center"/>
    </xf>
    <xf numFmtId="0" fontId="3" fillId="3" borderId="0" xfId="0" applyFont="1" applyFill="1" applyAlignment="1">
      <alignment vertical="center"/>
    </xf>
    <xf numFmtId="0" fontId="1" fillId="3" borderId="0" xfId="0" applyFont="1" applyFill="1" applyAlignment="1">
      <alignment vertical="center" wrapText="1"/>
    </xf>
    <xf numFmtId="0" fontId="11" fillId="0" borderId="0" xfId="0" applyFont="1" applyAlignment="1">
      <alignment vertical="center"/>
    </xf>
    <xf numFmtId="0" fontId="9" fillId="3" borderId="0" xfId="0" applyFont="1" applyFill="1" applyAlignment="1">
      <alignment vertical="top" wrapText="1"/>
    </xf>
    <xf numFmtId="3" fontId="9" fillId="3" borderId="0" xfId="0" applyNumberFormat="1" applyFont="1" applyFill="1" applyAlignment="1">
      <alignment horizontal="center" vertical="top"/>
    </xf>
    <xf numFmtId="0" fontId="15" fillId="3" borderId="0" xfId="0" applyFont="1" applyFill="1" applyAlignment="1">
      <alignment vertical="top" wrapText="1"/>
    </xf>
    <xf numFmtId="165" fontId="9" fillId="3" borderId="0" xfId="0" applyNumberFormat="1" applyFont="1" applyFill="1" applyAlignment="1">
      <alignment horizontal="center" vertical="top"/>
    </xf>
    <xf numFmtId="4" fontId="9" fillId="3" borderId="0" xfId="0" applyNumberFormat="1" applyFont="1" applyFill="1" applyAlignment="1">
      <alignment horizontal="center" vertical="top"/>
    </xf>
    <xf numFmtId="4" fontId="1" fillId="3" borderId="0" xfId="0" applyNumberFormat="1" applyFont="1" applyFill="1" applyAlignment="1">
      <alignment horizontal="center" vertical="top"/>
    </xf>
    <xf numFmtId="0" fontId="10" fillId="3" borderId="0" xfId="0" applyFont="1" applyFill="1" applyAlignment="1">
      <alignment vertical="center"/>
    </xf>
    <xf numFmtId="0" fontId="17" fillId="3" borderId="0" xfId="0" applyFont="1" applyFill="1" applyAlignment="1">
      <alignment horizontal="center" vertical="top"/>
    </xf>
    <xf numFmtId="0" fontId="17" fillId="3" borderId="0" xfId="0" applyFont="1" applyFill="1" applyAlignment="1">
      <alignment vertical="top" wrapText="1"/>
    </xf>
    <xf numFmtId="0" fontId="17" fillId="3" borderId="0" xfId="0" applyFont="1" applyFill="1" applyAlignment="1">
      <alignment vertical="top"/>
    </xf>
    <xf numFmtId="0" fontId="2" fillId="3" borderId="0" xfId="0" applyFont="1" applyFill="1" applyAlignment="1">
      <alignment horizontal="center" vertical="center"/>
    </xf>
    <xf numFmtId="0" fontId="3" fillId="3" borderId="0" xfId="0" applyFont="1" applyFill="1" applyAlignment="1">
      <alignment horizontal="center" vertical="center"/>
    </xf>
    <xf numFmtId="0" fontId="6" fillId="3" borderId="0" xfId="0" applyFont="1" applyFill="1" applyAlignment="1">
      <alignment vertical="top" wrapText="1"/>
    </xf>
    <xf numFmtId="0" fontId="5" fillId="2" borderId="0" xfId="0" applyFont="1" applyFill="1" applyAlignment="1">
      <alignment vertical="top"/>
    </xf>
    <xf numFmtId="0" fontId="5" fillId="2" borderId="0" xfId="0" applyFont="1" applyFill="1" applyAlignment="1">
      <alignment vertical="top" wrapText="1"/>
    </xf>
    <xf numFmtId="0" fontId="5" fillId="3" borderId="0" xfId="0" applyFont="1" applyFill="1" applyAlignment="1">
      <alignment vertical="top"/>
    </xf>
    <xf numFmtId="0" fontId="6" fillId="3" borderId="0" xfId="0" applyFont="1" applyFill="1" applyAlignment="1">
      <alignment horizontal="left" vertical="center" wrapText="1"/>
    </xf>
    <xf numFmtId="0" fontId="6" fillId="7" borderId="5" xfId="0" applyFont="1" applyFill="1" applyBorder="1" applyAlignment="1">
      <alignment horizontal="left" vertical="center" wrapText="1"/>
    </xf>
    <xf numFmtId="0" fontId="6" fillId="7" borderId="1" xfId="0" applyFont="1" applyFill="1" applyBorder="1" applyAlignment="1">
      <alignment horizontal="left" vertical="center" wrapText="1"/>
    </xf>
    <xf numFmtId="0" fontId="0" fillId="3" borderId="0" xfId="0" applyFill="1" applyAlignment="1">
      <alignment vertical="center"/>
    </xf>
    <xf numFmtId="0" fontId="2" fillId="3" borderId="0" xfId="0" applyFont="1" applyFill="1" applyAlignment="1">
      <alignment horizontal="center" vertical="center" wrapText="1"/>
    </xf>
    <xf numFmtId="0" fontId="3" fillId="3" borderId="0" xfId="0" applyFont="1" applyFill="1" applyAlignment="1">
      <alignment horizontal="center" vertical="center" wrapText="1"/>
    </xf>
    <xf numFmtId="0" fontId="1" fillId="3" borderId="0" xfId="0" applyFont="1" applyFill="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center" vertical="center"/>
    </xf>
    <xf numFmtId="0" fontId="12" fillId="3" borderId="0" xfId="0" applyFont="1" applyFill="1" applyAlignment="1">
      <alignment horizontal="center" vertical="center"/>
    </xf>
    <xf numFmtId="0" fontId="5" fillId="0" borderId="0" xfId="0" applyFont="1" applyAlignment="1">
      <alignment horizontal="center" vertical="center" wrapText="1"/>
    </xf>
    <xf numFmtId="0" fontId="5" fillId="3" borderId="0" xfId="0" applyFont="1" applyFill="1" applyAlignment="1">
      <alignment horizontal="center" vertical="center"/>
    </xf>
    <xf numFmtId="0" fontId="5" fillId="3" borderId="0" xfId="0" applyFont="1" applyFill="1" applyAlignment="1">
      <alignment vertical="center"/>
    </xf>
    <xf numFmtId="0" fontId="9" fillId="3" borderId="0" xfId="0" applyFont="1" applyFill="1" applyAlignment="1">
      <alignment horizontal="left" vertical="center" indent="2"/>
    </xf>
    <xf numFmtId="0" fontId="1" fillId="3" borderId="0" xfId="0" applyFont="1" applyFill="1" applyAlignment="1">
      <alignment horizontal="left" vertical="center" indent="2"/>
    </xf>
    <xf numFmtId="0" fontId="1" fillId="3" borderId="0" xfId="0" applyFont="1" applyFill="1" applyAlignment="1">
      <alignment horizontal="left" vertical="top" indent="1"/>
    </xf>
    <xf numFmtId="2" fontId="1" fillId="3" borderId="0" xfId="0" applyNumberFormat="1" applyFont="1" applyFill="1" applyAlignment="1">
      <alignment horizontal="center" vertical="top"/>
    </xf>
    <xf numFmtId="2" fontId="9" fillId="3" borderId="0" xfId="0" applyNumberFormat="1" applyFont="1" applyFill="1" applyAlignment="1">
      <alignment horizontal="center" vertical="top"/>
    </xf>
    <xf numFmtId="3" fontId="17" fillId="3" borderId="0" xfId="0" applyNumberFormat="1" applyFont="1" applyFill="1" applyAlignment="1">
      <alignment horizontal="center" vertical="top"/>
    </xf>
    <xf numFmtId="3" fontId="10" fillId="3" borderId="0" xfId="0" applyNumberFormat="1" applyFont="1" applyFill="1" applyAlignment="1">
      <alignment horizontal="center" vertical="top"/>
    </xf>
    <xf numFmtId="1" fontId="9" fillId="3" borderId="0" xfId="0" applyNumberFormat="1" applyFont="1" applyFill="1" applyAlignment="1">
      <alignment horizontal="center" vertical="top"/>
    </xf>
    <xf numFmtId="3" fontId="9" fillId="3" borderId="0" xfId="0" applyNumberFormat="1" applyFont="1" applyFill="1" applyAlignment="1">
      <alignment vertical="top"/>
    </xf>
    <xf numFmtId="0" fontId="1" fillId="3" borderId="0" xfId="0" applyFont="1" applyFill="1" applyAlignment="1">
      <alignment horizontal="center" vertical="top" wrapText="1"/>
    </xf>
    <xf numFmtId="3" fontId="7" fillId="3" borderId="0" xfId="0" applyNumberFormat="1" applyFont="1" applyFill="1" applyAlignment="1">
      <alignment horizontal="center" vertical="top"/>
    </xf>
    <xf numFmtId="164" fontId="9" fillId="3" borderId="0" xfId="0" applyNumberFormat="1" applyFont="1" applyFill="1" applyAlignment="1">
      <alignment horizontal="center" vertical="top"/>
    </xf>
    <xf numFmtId="9" fontId="9" fillId="3" borderId="0" xfId="0" applyNumberFormat="1" applyFont="1" applyFill="1" applyAlignment="1">
      <alignment horizontal="center" vertical="top"/>
    </xf>
    <xf numFmtId="0" fontId="7" fillId="3" borderId="0" xfId="0" applyFont="1" applyFill="1" applyAlignment="1">
      <alignment vertical="center"/>
    </xf>
    <xf numFmtId="0" fontId="9" fillId="0" borderId="0" xfId="0" applyFont="1" applyAlignment="1">
      <alignment vertical="top" wrapText="1"/>
    </xf>
    <xf numFmtId="0" fontId="5" fillId="2" borderId="0" xfId="0" applyFont="1" applyFill="1" applyAlignment="1">
      <alignment horizontal="center" vertical="top"/>
    </xf>
    <xf numFmtId="0" fontId="10" fillId="0" borderId="0" xfId="0" applyFont="1" applyAlignment="1">
      <alignment vertical="center"/>
    </xf>
    <xf numFmtId="0" fontId="9" fillId="3" borderId="0" xfId="0" applyFont="1" applyFill="1" applyAlignment="1">
      <alignment horizontal="left" vertical="top" indent="1"/>
    </xf>
    <xf numFmtId="2" fontId="9" fillId="3" borderId="0" xfId="0" applyNumberFormat="1" applyFont="1" applyFill="1" applyAlignment="1">
      <alignment vertical="top"/>
    </xf>
    <xf numFmtId="166" fontId="9" fillId="3" borderId="0" xfId="0" applyNumberFormat="1" applyFont="1" applyFill="1" applyAlignment="1">
      <alignment horizontal="center" vertical="top"/>
    </xf>
    <xf numFmtId="0" fontId="4" fillId="3" borderId="0" xfId="0" applyFont="1" applyFill="1" applyAlignment="1">
      <alignment horizontal="center" vertical="top"/>
    </xf>
    <xf numFmtId="0" fontId="1" fillId="3" borderId="0" xfId="0" applyFont="1" applyFill="1" applyAlignment="1">
      <alignment horizontal="center" vertical="top" wrapText="1"/>
      <extLst>
        <ext xmlns:xfpb="http://schemas.microsoft.com/office/spreadsheetml/2022/featurepropertybag" uri="{C7286773-470A-42A8-94C5-96B5CB345126}">
          <xfpb:xfComplement i="0"/>
        </ext>
      </extLst>
    </xf>
    <xf numFmtId="0" fontId="10" fillId="3" borderId="0" xfId="0" applyFont="1" applyFill="1" applyAlignment="1">
      <alignment horizontal="left" vertical="top" indent="1"/>
    </xf>
    <xf numFmtId="0" fontId="9" fillId="3" borderId="0" xfId="1" applyNumberFormat="1" applyFont="1" applyFill="1" applyAlignment="1">
      <alignment horizontal="center" vertical="top"/>
    </xf>
    <xf numFmtId="0" fontId="5" fillId="3" borderId="0" xfId="0" applyFont="1" applyFill="1" applyAlignment="1">
      <alignment horizontal="center" vertical="center" wrapText="1"/>
    </xf>
    <xf numFmtId="0" fontId="12" fillId="3" borderId="0" xfId="0" applyFont="1" applyFill="1" applyAlignment="1">
      <alignment vertical="center"/>
    </xf>
    <xf numFmtId="0" fontId="12" fillId="3" borderId="0" xfId="0" applyFont="1" applyFill="1" applyAlignment="1">
      <alignment horizontal="center" vertical="center" wrapText="1"/>
    </xf>
    <xf numFmtId="0" fontId="12" fillId="9" borderId="0" xfId="2" applyFont="1" applyFill="1" applyAlignment="1">
      <alignment horizontal="center" vertical="center" wrapText="1"/>
    </xf>
    <xf numFmtId="0" fontId="12" fillId="2" borderId="0" xfId="2" applyFont="1" applyFill="1" applyAlignment="1">
      <alignment horizontal="center" vertical="center" wrapText="1"/>
    </xf>
    <xf numFmtId="0" fontId="12" fillId="5" borderId="0" xfId="2" applyFont="1" applyFill="1" applyAlignment="1">
      <alignment horizontal="center" vertical="center" wrapText="1"/>
    </xf>
    <xf numFmtId="0" fontId="12" fillId="4" borderId="0" xfId="2" applyFont="1" applyFill="1" applyAlignment="1">
      <alignment horizontal="center" vertical="center" wrapText="1"/>
    </xf>
    <xf numFmtId="0" fontId="20" fillId="3" borderId="0" xfId="0" applyFont="1" applyFill="1" applyAlignment="1">
      <alignment vertical="top"/>
    </xf>
    <xf numFmtId="0" fontId="20" fillId="3" borderId="0" xfId="0" applyFont="1" applyFill="1" applyAlignment="1">
      <alignment horizontal="center" vertical="top"/>
    </xf>
    <xf numFmtId="0" fontId="1" fillId="3" borderId="0" xfId="0" applyFont="1" applyFill="1" applyAlignment="1">
      <alignment horizontal="left" vertical="top" wrapText="1"/>
    </xf>
    <xf numFmtId="0" fontId="1" fillId="3" borderId="0" xfId="0" applyFont="1" applyFill="1" applyAlignment="1">
      <alignment horizontal="left" vertical="top"/>
    </xf>
    <xf numFmtId="0" fontId="22" fillId="3" borderId="0" xfId="0" applyFont="1" applyFill="1" applyAlignment="1">
      <alignment vertical="top"/>
    </xf>
    <xf numFmtId="0" fontId="9" fillId="3" borderId="0" xfId="0" applyFont="1" applyFill="1" applyAlignment="1">
      <alignment horizontal="left" vertical="top" wrapText="1"/>
    </xf>
    <xf numFmtId="0" fontId="9" fillId="3" borderId="0" xfId="0" applyFont="1" applyFill="1"/>
    <xf numFmtId="0" fontId="1" fillId="3" borderId="0" xfId="0" applyFont="1" applyFill="1" applyAlignment="1">
      <alignment horizontal="left" vertical="top" wrapText="1" indent="2"/>
    </xf>
    <xf numFmtId="0" fontId="9" fillId="3" borderId="0" xfId="0" applyFont="1" applyFill="1" applyAlignment="1">
      <alignment horizontal="center" vertical="center" wrapText="1"/>
    </xf>
    <xf numFmtId="0" fontId="11" fillId="3" borderId="0" xfId="0" applyFont="1" applyFill="1" applyAlignment="1">
      <alignment vertical="top" wrapText="1"/>
    </xf>
    <xf numFmtId="0" fontId="6" fillId="3" borderId="0" xfId="0" applyFont="1" applyFill="1" applyAlignment="1">
      <alignment horizontal="left" vertical="top" wrapText="1" readingOrder="1"/>
    </xf>
    <xf numFmtId="3" fontId="2" fillId="3" borderId="0" xfId="0" applyNumberFormat="1" applyFont="1" applyFill="1" applyAlignment="1">
      <alignment horizontal="center" vertical="top"/>
    </xf>
    <xf numFmtId="0" fontId="24" fillId="3" borderId="7" xfId="2" applyFont="1" applyFill="1" applyBorder="1" applyAlignment="1">
      <alignment horizontal="center" vertical="center" wrapText="1"/>
    </xf>
    <xf numFmtId="165" fontId="9" fillId="3" borderId="0" xfId="0" applyNumberFormat="1" applyFont="1" applyFill="1" applyAlignment="1">
      <alignment vertical="top"/>
    </xf>
    <xf numFmtId="0" fontId="7" fillId="0" borderId="0" xfId="0" applyFont="1" applyAlignment="1">
      <alignment vertical="top"/>
    </xf>
    <xf numFmtId="0" fontId="11" fillId="3" borderId="0" xfId="0" applyFont="1" applyFill="1" applyAlignment="1">
      <alignment horizontal="left" vertical="top" wrapText="1" indent="2"/>
    </xf>
    <xf numFmtId="0" fontId="9" fillId="3" borderId="0" xfId="0" applyFont="1" applyFill="1" applyAlignment="1">
      <alignment horizontal="left" vertical="top" wrapText="1" indent="2"/>
    </xf>
    <xf numFmtId="0" fontId="1" fillId="3" borderId="0" xfId="0" applyFont="1" applyFill="1" applyAlignment="1">
      <alignment horizontal="left" vertical="top" wrapText="1" indent="4"/>
    </xf>
    <xf numFmtId="0" fontId="10" fillId="3" borderId="0" xfId="0" applyFont="1" applyFill="1" applyAlignment="1">
      <alignment horizontal="left" vertical="top" wrapText="1" indent="2"/>
    </xf>
    <xf numFmtId="0" fontId="9" fillId="3" borderId="0" xfId="0" applyFont="1" applyFill="1" applyAlignment="1">
      <alignment horizontal="left" vertical="top" indent="2"/>
    </xf>
    <xf numFmtId="0" fontId="1" fillId="3" borderId="0" xfId="0" applyFont="1" applyFill="1" applyAlignment="1">
      <alignment horizontal="left" vertical="top" indent="3"/>
    </xf>
    <xf numFmtId="0" fontId="7" fillId="6" borderId="0" xfId="0" applyFont="1" applyFill="1" applyAlignment="1">
      <alignment vertical="top"/>
    </xf>
    <xf numFmtId="0" fontId="1" fillId="6" borderId="0" xfId="0" applyFont="1" applyFill="1" applyAlignment="1">
      <alignment vertical="top"/>
    </xf>
    <xf numFmtId="0" fontId="1" fillId="6" borderId="0" xfId="0" applyFont="1" applyFill="1" applyAlignment="1">
      <alignment vertical="top" wrapText="1"/>
    </xf>
    <xf numFmtId="3" fontId="1" fillId="6" borderId="0" xfId="0" applyNumberFormat="1" applyFont="1" applyFill="1" applyAlignment="1">
      <alignment horizontal="center" vertical="top"/>
    </xf>
    <xf numFmtId="0" fontId="7" fillId="6" borderId="0" xfId="0" applyFont="1" applyFill="1" applyAlignment="1">
      <alignment vertical="top" wrapText="1"/>
    </xf>
    <xf numFmtId="164" fontId="1" fillId="6" borderId="0" xfId="0" applyNumberFormat="1" applyFont="1" applyFill="1" applyAlignment="1">
      <alignment horizontal="center" vertical="top"/>
    </xf>
    <xf numFmtId="0" fontId="7" fillId="6" borderId="0" xfId="0" applyFont="1" applyFill="1" applyAlignment="1">
      <alignment horizontal="center" vertical="top"/>
    </xf>
    <xf numFmtId="3" fontId="7" fillId="6" borderId="0" xfId="0" applyNumberFormat="1" applyFont="1" applyFill="1" applyAlignment="1">
      <alignment horizontal="center" vertical="top"/>
    </xf>
    <xf numFmtId="0" fontId="1" fillId="6" borderId="0" xfId="0" applyFont="1" applyFill="1" applyAlignment="1">
      <alignment horizontal="center" vertical="top"/>
    </xf>
    <xf numFmtId="0" fontId="1" fillId="3" borderId="0" xfId="0" applyFont="1" applyFill="1" applyAlignment="1">
      <alignment horizontal="justify" vertical="top" wrapText="1"/>
    </xf>
    <xf numFmtId="0" fontId="25" fillId="3" borderId="0" xfId="0" applyFont="1" applyFill="1" applyAlignment="1">
      <alignment horizontal="left" vertical="top" wrapText="1" indent="1"/>
    </xf>
    <xf numFmtId="0" fontId="25" fillId="3" borderId="0" xfId="0" applyFont="1" applyFill="1" applyAlignment="1">
      <alignment vertical="top"/>
    </xf>
    <xf numFmtId="3" fontId="25" fillId="3" borderId="0" xfId="0" applyNumberFormat="1" applyFont="1" applyFill="1" applyAlignment="1">
      <alignment horizontal="center" vertical="top"/>
    </xf>
    <xf numFmtId="0" fontId="25" fillId="3" borderId="0" xfId="0" applyFont="1" applyFill="1" applyAlignment="1">
      <alignment vertical="top" wrapText="1"/>
    </xf>
    <xf numFmtId="0" fontId="26" fillId="2" borderId="0" xfId="0" applyFont="1" applyFill="1" applyAlignment="1">
      <alignment horizontal="center" vertical="center" wrapText="1"/>
    </xf>
    <xf numFmtId="0" fontId="26" fillId="2" borderId="0" xfId="0" applyFont="1" applyFill="1" applyAlignment="1">
      <alignment vertical="center" wrapText="1"/>
    </xf>
    <xf numFmtId="0" fontId="26" fillId="10" borderId="0" xfId="0" applyFont="1" applyFill="1" applyAlignment="1">
      <alignment horizontal="center" vertical="center"/>
    </xf>
    <xf numFmtId="0" fontId="26" fillId="10" borderId="0" xfId="0" applyFont="1" applyFill="1" applyAlignment="1">
      <alignment vertical="center"/>
    </xf>
    <xf numFmtId="0" fontId="6" fillId="10"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vertical="center" wrapText="1"/>
    </xf>
    <xf numFmtId="0" fontId="26" fillId="3" borderId="0" xfId="0" applyFont="1" applyFill="1" applyAlignment="1">
      <alignment horizontal="center" vertical="center"/>
    </xf>
    <xf numFmtId="0" fontId="1" fillId="3" borderId="0" xfId="0" applyFont="1" applyFill="1" applyAlignment="1">
      <alignment horizontal="left" vertical="center" wrapText="1"/>
    </xf>
    <xf numFmtId="0" fontId="1" fillId="10" borderId="0" xfId="0" applyFont="1" applyFill="1" applyAlignment="1">
      <alignment vertical="center"/>
    </xf>
    <xf numFmtId="0" fontId="6" fillId="3" borderId="0" xfId="0" applyFont="1" applyFill="1" applyAlignment="1">
      <alignment horizontal="left" vertical="center"/>
    </xf>
    <xf numFmtId="49" fontId="6" fillId="3" borderId="0" xfId="0" applyNumberFormat="1" applyFont="1" applyFill="1" applyAlignment="1">
      <alignment horizontal="left" vertical="center"/>
    </xf>
    <xf numFmtId="0" fontId="26" fillId="10" borderId="0" xfId="0" applyFont="1" applyFill="1" applyAlignment="1">
      <alignment horizontal="left" vertical="center"/>
    </xf>
    <xf numFmtId="0" fontId="6" fillId="10" borderId="0" xfId="0" applyFont="1" applyFill="1" applyAlignment="1">
      <alignment horizontal="left" vertical="center"/>
    </xf>
    <xf numFmtId="0" fontId="1" fillId="10" borderId="0" xfId="0" applyFont="1" applyFill="1" applyAlignment="1">
      <alignment horizontal="left" vertical="center"/>
    </xf>
    <xf numFmtId="0" fontId="1" fillId="3" borderId="0" xfId="0" applyFont="1" applyFill="1" applyAlignment="1">
      <alignment horizontal="left" vertical="center"/>
    </xf>
    <xf numFmtId="0" fontId="0" fillId="3" borderId="0" xfId="0" applyFill="1" applyAlignment="1">
      <alignment vertical="top"/>
    </xf>
    <xf numFmtId="0" fontId="28" fillId="3" borderId="0" xfId="0" applyFont="1" applyFill="1" applyAlignment="1">
      <alignment vertical="top" wrapText="1"/>
    </xf>
    <xf numFmtId="0" fontId="5" fillId="2" borderId="0" xfId="0" applyFont="1" applyFill="1" applyAlignment="1">
      <alignment vertical="center" wrapText="1"/>
    </xf>
    <xf numFmtId="9" fontId="1" fillId="3" borderId="0" xfId="0" applyNumberFormat="1" applyFont="1" applyFill="1" applyAlignment="1">
      <alignment horizontal="left" vertical="top" wrapText="1"/>
    </xf>
    <xf numFmtId="0" fontId="9" fillId="11" borderId="0" xfId="0" applyFont="1" applyFill="1" applyAlignment="1">
      <alignment vertical="top" wrapText="1"/>
    </xf>
    <xf numFmtId="0" fontId="1" fillId="11" borderId="0" xfId="0" applyFont="1" applyFill="1" applyAlignment="1">
      <alignment vertical="top" wrapText="1"/>
    </xf>
    <xf numFmtId="0" fontId="1" fillId="3" borderId="8" xfId="0" applyFont="1" applyFill="1" applyBorder="1" applyAlignment="1">
      <alignment vertical="top" wrapText="1"/>
    </xf>
    <xf numFmtId="0" fontId="1" fillId="3" borderId="9" xfId="0" applyFont="1" applyFill="1" applyBorder="1" applyAlignment="1">
      <alignment vertical="top" wrapText="1"/>
    </xf>
    <xf numFmtId="0" fontId="2" fillId="3" borderId="0" xfId="0" applyFont="1" applyFill="1" applyAlignment="1">
      <alignment horizontal="left" vertical="top"/>
    </xf>
    <xf numFmtId="0" fontId="3" fillId="3" borderId="0" xfId="0" applyFont="1" applyFill="1" applyAlignment="1">
      <alignment horizontal="left" vertical="top"/>
    </xf>
    <xf numFmtId="0" fontId="1" fillId="3" borderId="12" xfId="0" applyFont="1" applyFill="1" applyBorder="1" applyAlignment="1">
      <alignment vertical="top" wrapText="1"/>
    </xf>
    <xf numFmtId="0" fontId="1" fillId="3" borderId="10" xfId="0" applyFont="1" applyFill="1" applyBorder="1" applyAlignment="1">
      <alignment vertical="top" wrapText="1"/>
    </xf>
    <xf numFmtId="0" fontId="7" fillId="3" borderId="11" xfId="0" applyFont="1" applyFill="1" applyBorder="1" applyAlignment="1">
      <alignment vertical="top" wrapText="1"/>
    </xf>
    <xf numFmtId="0" fontId="1" fillId="3" borderId="11" xfId="0" applyFont="1" applyFill="1" applyBorder="1" applyAlignment="1">
      <alignment vertical="top" wrapText="1"/>
    </xf>
    <xf numFmtId="0" fontId="5" fillId="2" borderId="0" xfId="0" applyFont="1" applyFill="1" applyAlignment="1">
      <alignment horizontal="left" vertical="top" wrapText="1"/>
    </xf>
    <xf numFmtId="0" fontId="5" fillId="2" borderId="0" xfId="0" applyFont="1" applyFill="1" applyAlignment="1">
      <alignment horizontal="justify" vertical="top" wrapText="1"/>
    </xf>
    <xf numFmtId="0" fontId="1" fillId="3" borderId="10" xfId="0" applyFont="1" applyFill="1" applyBorder="1" applyAlignment="1">
      <alignment horizontal="justify" vertical="top" wrapText="1"/>
    </xf>
    <xf numFmtId="0" fontId="1" fillId="3" borderId="10" xfId="0" applyFont="1" applyFill="1" applyBorder="1" applyAlignment="1">
      <alignment horizontal="left" vertical="top" wrapText="1"/>
    </xf>
    <xf numFmtId="0" fontId="7" fillId="3" borderId="10" xfId="0" applyFont="1" applyFill="1" applyBorder="1" applyAlignment="1">
      <alignment horizontal="justify" vertical="top" wrapText="1"/>
    </xf>
    <xf numFmtId="0" fontId="1" fillId="3" borderId="11" xfId="0" applyFont="1" applyFill="1" applyBorder="1" applyAlignment="1">
      <alignment horizontal="justify" vertical="top" wrapText="1"/>
    </xf>
    <xf numFmtId="0" fontId="1" fillId="3" borderId="11" xfId="0" applyFont="1" applyFill="1" applyBorder="1" applyAlignment="1">
      <alignment horizontal="left" vertical="top" wrapText="1"/>
    </xf>
    <xf numFmtId="0" fontId="7" fillId="3" borderId="11" xfId="0" applyFont="1" applyFill="1" applyBorder="1" applyAlignment="1">
      <alignment horizontal="justify" vertical="top" wrapText="1"/>
    </xf>
    <xf numFmtId="0" fontId="7" fillId="3" borderId="0" xfId="0" applyFont="1" applyFill="1" applyAlignment="1">
      <alignment horizontal="justify" vertical="top" wrapText="1"/>
    </xf>
    <xf numFmtId="0" fontId="6" fillId="3" borderId="0" xfId="0" applyFont="1" applyFill="1" applyAlignment="1">
      <alignment horizontal="left" vertical="top" wrapText="1"/>
    </xf>
    <xf numFmtId="0" fontId="1" fillId="3" borderId="12" xfId="0" applyFont="1" applyFill="1" applyBorder="1" applyAlignment="1">
      <alignment horizontal="left" vertical="top" wrapText="1"/>
    </xf>
    <xf numFmtId="0" fontId="1" fillId="3" borderId="12" xfId="0" applyFont="1" applyFill="1" applyBorder="1" applyAlignment="1">
      <alignment horizontal="justify" vertical="top" wrapText="1"/>
    </xf>
    <xf numFmtId="0" fontId="7" fillId="3" borderId="12" xfId="0" applyFont="1" applyFill="1" applyBorder="1" applyAlignment="1">
      <alignment horizontal="justify" vertical="top" wrapText="1"/>
    </xf>
    <xf numFmtId="0" fontId="6" fillId="3" borderId="11" xfId="0" applyFont="1" applyFill="1" applyBorder="1" applyAlignment="1">
      <alignment vertical="top" wrapText="1"/>
    </xf>
    <xf numFmtId="0" fontId="1" fillId="3" borderId="10" xfId="0" applyFont="1" applyFill="1" applyBorder="1" applyAlignment="1">
      <alignment vertical="top"/>
    </xf>
    <xf numFmtId="0" fontId="1" fillId="3" borderId="11" xfId="0" applyFont="1" applyFill="1" applyBorder="1" applyAlignment="1">
      <alignment vertical="top"/>
    </xf>
    <xf numFmtId="0" fontId="6" fillId="3" borderId="11" xfId="0" applyFont="1" applyFill="1" applyBorder="1" applyAlignment="1">
      <alignment vertical="top"/>
    </xf>
    <xf numFmtId="0" fontId="1" fillId="3" borderId="12" xfId="0" applyFont="1" applyFill="1" applyBorder="1" applyAlignment="1">
      <alignment vertical="top"/>
    </xf>
    <xf numFmtId="0" fontId="1" fillId="3" borderId="11" xfId="0" applyFont="1" applyFill="1" applyBorder="1" applyAlignment="1">
      <alignment horizontal="left" vertical="top"/>
    </xf>
    <xf numFmtId="0" fontId="9" fillId="3" borderId="13" xfId="0" applyFont="1" applyFill="1" applyBorder="1" applyAlignment="1">
      <alignment vertical="top" wrapText="1"/>
    </xf>
    <xf numFmtId="0" fontId="6" fillId="6" borderId="13" xfId="0" applyFont="1" applyFill="1" applyBorder="1" applyAlignment="1">
      <alignment vertical="top" wrapText="1"/>
    </xf>
    <xf numFmtId="0" fontId="1" fillId="3" borderId="13" xfId="0" applyFont="1" applyFill="1" applyBorder="1" applyAlignment="1">
      <alignment vertical="top" wrapText="1"/>
    </xf>
    <xf numFmtId="0" fontId="1" fillId="6" borderId="13" xfId="0" applyFont="1" applyFill="1" applyBorder="1" applyAlignment="1">
      <alignment vertical="top" wrapText="1"/>
    </xf>
    <xf numFmtId="0" fontId="1" fillId="12" borderId="13" xfId="0" applyFont="1" applyFill="1" applyBorder="1" applyAlignment="1">
      <alignment vertical="top" wrapText="1"/>
    </xf>
    <xf numFmtId="0" fontId="6" fillId="6" borderId="0" xfId="0" applyFont="1" applyFill="1" applyAlignment="1">
      <alignment vertical="top" wrapText="1"/>
    </xf>
    <xf numFmtId="0" fontId="1" fillId="12" borderId="0" xfId="0" applyFont="1" applyFill="1" applyAlignment="1">
      <alignment vertical="top" wrapText="1"/>
    </xf>
    <xf numFmtId="9" fontId="1" fillId="12" borderId="13" xfId="0" applyNumberFormat="1" applyFont="1" applyFill="1" applyBorder="1" applyAlignment="1">
      <alignment horizontal="left" vertical="top" wrapText="1"/>
    </xf>
    <xf numFmtId="0" fontId="1" fillId="3" borderId="14" xfId="0" applyFont="1" applyFill="1" applyBorder="1" applyAlignment="1">
      <alignment vertical="top" wrapText="1"/>
    </xf>
    <xf numFmtId="9" fontId="1" fillId="3" borderId="14" xfId="0" applyNumberFormat="1" applyFont="1" applyFill="1" applyBorder="1" applyAlignment="1">
      <alignment horizontal="left" vertical="top" wrapText="1"/>
    </xf>
    <xf numFmtId="0" fontId="1" fillId="12" borderId="14" xfId="0" applyFont="1" applyFill="1" applyBorder="1" applyAlignment="1">
      <alignment vertical="top" wrapText="1"/>
    </xf>
    <xf numFmtId="3" fontId="1" fillId="12" borderId="14" xfId="0" applyNumberFormat="1" applyFont="1" applyFill="1" applyBorder="1" applyAlignment="1">
      <alignment horizontal="left" vertical="top" wrapText="1"/>
    </xf>
    <xf numFmtId="2" fontId="11" fillId="3" borderId="0" xfId="0" applyNumberFormat="1" applyFont="1" applyFill="1" applyAlignment="1">
      <alignment horizontal="center" vertical="top"/>
    </xf>
    <xf numFmtId="0" fontId="10" fillId="3" borderId="0" xfId="0" applyFont="1" applyFill="1" applyAlignment="1">
      <alignment vertical="top" wrapText="1"/>
    </xf>
    <xf numFmtId="1" fontId="10" fillId="3" borderId="0" xfId="0" applyNumberFormat="1" applyFont="1" applyFill="1" applyAlignment="1">
      <alignment horizontal="center" vertical="top"/>
    </xf>
    <xf numFmtId="2" fontId="10" fillId="3" borderId="0" xfId="0" applyNumberFormat="1" applyFont="1" applyFill="1" applyAlignment="1">
      <alignment horizontal="center" vertical="top"/>
    </xf>
    <xf numFmtId="0" fontId="5" fillId="5" borderId="0" xfId="0" applyFont="1" applyFill="1" applyAlignment="1">
      <alignment vertical="center" wrapText="1"/>
    </xf>
    <xf numFmtId="0" fontId="5" fillId="4" borderId="0" xfId="0" applyFont="1" applyFill="1" applyAlignment="1">
      <alignment vertical="center" wrapText="1"/>
    </xf>
    <xf numFmtId="0" fontId="7" fillId="3" borderId="0" xfId="0" applyFont="1" applyFill="1" applyAlignment="1">
      <alignment horizontal="left" vertical="top" wrapText="1"/>
    </xf>
    <xf numFmtId="0" fontId="6" fillId="3" borderId="0" xfId="0" applyFont="1" applyFill="1" applyAlignment="1">
      <alignment horizontal="center" vertical="top" wrapText="1"/>
    </xf>
    <xf numFmtId="0" fontId="6" fillId="6" borderId="2" xfId="0" applyFont="1" applyFill="1" applyBorder="1" applyAlignment="1">
      <alignment vertical="center" wrapText="1"/>
    </xf>
    <xf numFmtId="0" fontId="6" fillId="6" borderId="2" xfId="0" applyFont="1" applyFill="1" applyBorder="1" applyAlignment="1">
      <alignment horizontal="center" vertical="center" wrapText="1"/>
    </xf>
    <xf numFmtId="0" fontId="6" fillId="6" borderId="1" xfId="0" applyFont="1" applyFill="1" applyBorder="1" applyAlignment="1">
      <alignment vertical="center" wrapText="1"/>
    </xf>
    <xf numFmtId="9" fontId="6" fillId="6" borderId="1" xfId="0" applyNumberFormat="1" applyFont="1" applyFill="1" applyBorder="1" applyAlignment="1">
      <alignment horizontal="center" vertical="center" wrapText="1"/>
    </xf>
    <xf numFmtId="0" fontId="1" fillId="6" borderId="1" xfId="0" applyFont="1" applyFill="1" applyBorder="1" applyAlignment="1">
      <alignment vertical="center" wrapText="1"/>
    </xf>
    <xf numFmtId="9" fontId="1" fillId="6" borderId="1" xfId="0" applyNumberFormat="1" applyFont="1" applyFill="1" applyBorder="1" applyAlignment="1">
      <alignment horizontal="center" vertical="center" wrapText="1"/>
    </xf>
    <xf numFmtId="0" fontId="6" fillId="6" borderId="3" xfId="0" applyFont="1" applyFill="1" applyBorder="1" applyAlignment="1">
      <alignment vertical="center" wrapText="1"/>
    </xf>
    <xf numFmtId="9" fontId="6" fillId="6" borderId="3" xfId="0" applyNumberFormat="1" applyFont="1" applyFill="1" applyBorder="1" applyAlignment="1">
      <alignment horizontal="center" vertical="center" wrapText="1"/>
    </xf>
    <xf numFmtId="0" fontId="6" fillId="7" borderId="5" xfId="0" applyFont="1" applyFill="1" applyBorder="1" applyAlignment="1">
      <alignment vertical="center" wrapText="1"/>
    </xf>
    <xf numFmtId="9" fontId="6" fillId="7" borderId="5" xfId="0" applyNumberFormat="1" applyFont="1" applyFill="1" applyBorder="1" applyAlignment="1">
      <alignment horizontal="center" vertical="center" wrapText="1"/>
    </xf>
    <xf numFmtId="0" fontId="6" fillId="7" borderId="1" xfId="0" applyFont="1" applyFill="1" applyBorder="1" applyAlignment="1">
      <alignment vertical="center" wrapText="1"/>
    </xf>
    <xf numFmtId="9" fontId="6" fillId="7" borderId="1" xfId="0" applyNumberFormat="1" applyFont="1" applyFill="1" applyBorder="1" applyAlignment="1">
      <alignment horizontal="center" vertical="center" wrapText="1"/>
    </xf>
    <xf numFmtId="0" fontId="1" fillId="7" borderId="1" xfId="0" applyFont="1" applyFill="1" applyBorder="1" applyAlignment="1">
      <alignment vertical="center" wrapText="1"/>
    </xf>
    <xf numFmtId="9" fontId="1" fillId="7" borderId="1" xfId="0" applyNumberFormat="1" applyFont="1" applyFill="1" applyBorder="1" applyAlignment="1">
      <alignment horizontal="center" vertical="center" wrapText="1"/>
    </xf>
    <xf numFmtId="0" fontId="1" fillId="7" borderId="1" xfId="0" applyFont="1" applyFill="1" applyBorder="1" applyAlignment="1">
      <alignment vertical="center"/>
    </xf>
    <xf numFmtId="0" fontId="6" fillId="7" borderId="3" xfId="0" applyFont="1" applyFill="1" applyBorder="1" applyAlignment="1">
      <alignment vertical="center" wrapText="1"/>
    </xf>
    <xf numFmtId="0" fontId="6" fillId="7" borderId="3" xfId="0" applyFont="1" applyFill="1" applyBorder="1" applyAlignment="1">
      <alignment horizontal="center" vertical="center" wrapText="1"/>
    </xf>
    <xf numFmtId="0" fontId="6" fillId="8" borderId="5" xfId="0" applyFont="1" applyFill="1" applyBorder="1" applyAlignment="1">
      <alignment vertical="center" wrapText="1"/>
    </xf>
    <xf numFmtId="0" fontId="6" fillId="8" borderId="5" xfId="0" applyFont="1" applyFill="1" applyBorder="1" applyAlignment="1">
      <alignment horizontal="center" vertical="center" wrapText="1"/>
    </xf>
    <xf numFmtId="0" fontId="6" fillId="8" borderId="2" xfId="0" applyFont="1" applyFill="1" applyBorder="1" applyAlignment="1">
      <alignment vertical="center" wrapText="1"/>
    </xf>
    <xf numFmtId="0" fontId="6" fillId="8" borderId="2" xfId="0" applyFont="1" applyFill="1" applyBorder="1" applyAlignment="1">
      <alignment horizontal="center" vertical="center" wrapText="1"/>
    </xf>
    <xf numFmtId="0" fontId="6" fillId="8" borderId="1" xfId="0" applyFont="1" applyFill="1" applyBorder="1" applyAlignment="1">
      <alignment vertical="center" wrapText="1"/>
    </xf>
    <xf numFmtId="0" fontId="6" fillId="8" borderId="1" xfId="0" applyFont="1" applyFill="1" applyBorder="1" applyAlignment="1">
      <alignment horizontal="center" vertical="center" wrapText="1"/>
    </xf>
    <xf numFmtId="0" fontId="6" fillId="8" borderId="3" xfId="0" applyFont="1" applyFill="1" applyBorder="1" applyAlignment="1">
      <alignment vertical="center" wrapText="1"/>
    </xf>
    <xf numFmtId="0" fontId="6" fillId="8" borderId="3" xfId="0" applyFont="1" applyFill="1" applyBorder="1" applyAlignment="1">
      <alignment horizontal="center" vertical="center" wrapText="1"/>
    </xf>
    <xf numFmtId="0" fontId="36" fillId="3" borderId="0" xfId="2" applyFont="1" applyFill="1" applyAlignment="1">
      <alignment vertical="top" wrapText="1"/>
    </xf>
    <xf numFmtId="0" fontId="36" fillId="3" borderId="0" xfId="2" quotePrefix="1" applyFont="1" applyFill="1" applyAlignment="1">
      <alignment vertical="top" wrapText="1"/>
    </xf>
    <xf numFmtId="9" fontId="36" fillId="3" borderId="0" xfId="2" applyNumberFormat="1" applyFont="1" applyFill="1" applyAlignment="1">
      <alignment horizontal="left" vertical="top" wrapText="1"/>
    </xf>
    <xf numFmtId="0" fontId="36" fillId="3" borderId="13" xfId="2" applyFont="1" applyFill="1" applyBorder="1" applyAlignment="1">
      <alignment vertical="top" wrapText="1"/>
    </xf>
    <xf numFmtId="3" fontId="36" fillId="12" borderId="14" xfId="2" applyNumberFormat="1" applyFont="1" applyFill="1" applyBorder="1" applyAlignment="1">
      <alignment horizontal="left" vertical="top" wrapText="1"/>
    </xf>
    <xf numFmtId="0" fontId="9" fillId="3" borderId="0" xfId="0" applyFont="1" applyFill="1" applyAlignment="1">
      <alignment horizontal="left" vertical="top" wrapText="1" indent="1"/>
    </xf>
    <xf numFmtId="0" fontId="1" fillId="3" borderId="0" xfId="0" applyFont="1" applyFill="1" applyAlignment="1">
      <alignment horizontal="left" vertical="top" indent="2"/>
    </xf>
    <xf numFmtId="0" fontId="21" fillId="3" borderId="0" xfId="0" applyFont="1" applyFill="1" applyAlignment="1">
      <alignment vertical="center"/>
    </xf>
    <xf numFmtId="0" fontId="21" fillId="3" borderId="0" xfId="0" applyFont="1" applyFill="1" applyAlignment="1">
      <alignment horizontal="center" vertical="center"/>
    </xf>
    <xf numFmtId="0" fontId="20" fillId="3" borderId="0" xfId="0" applyFont="1" applyFill="1" applyAlignment="1">
      <alignment vertical="center"/>
    </xf>
    <xf numFmtId="0" fontId="20" fillId="3" borderId="0" xfId="0" applyFont="1" applyFill="1" applyAlignment="1">
      <alignment horizontal="center" vertical="center"/>
    </xf>
    <xf numFmtId="0" fontId="7" fillId="3" borderId="12"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37" fillId="3" borderId="0" xfId="0" applyFont="1" applyFill="1" applyAlignment="1">
      <alignment horizontal="left" vertical="top"/>
    </xf>
    <xf numFmtId="0" fontId="38" fillId="3" borderId="0" xfId="0" applyFont="1" applyFill="1" applyAlignment="1">
      <alignment horizontal="left" vertical="top"/>
    </xf>
    <xf numFmtId="0" fontId="7" fillId="3" borderId="0" xfId="0" applyFont="1" applyFill="1" applyAlignment="1">
      <alignment horizontal="left" vertical="top"/>
    </xf>
    <xf numFmtId="0" fontId="39" fillId="3" borderId="0" xfId="0" applyFont="1" applyFill="1" applyAlignment="1">
      <alignment vertical="center"/>
    </xf>
    <xf numFmtId="0" fontId="40" fillId="3" borderId="0" xfId="0" applyFont="1" applyFill="1" applyAlignment="1">
      <alignment vertical="center"/>
    </xf>
    <xf numFmtId="0" fontId="40" fillId="3" borderId="0" xfId="0" applyFont="1" applyFill="1" applyAlignment="1">
      <alignment horizontal="center" vertical="center"/>
    </xf>
    <xf numFmtId="0" fontId="12" fillId="13" borderId="0" xfId="2" applyFont="1" applyFill="1" applyAlignment="1">
      <alignment horizontal="center" vertical="center" wrapText="1"/>
    </xf>
    <xf numFmtId="0" fontId="40" fillId="3" borderId="0" xfId="0" applyFont="1" applyFill="1" applyAlignment="1">
      <alignment vertical="top"/>
    </xf>
    <xf numFmtId="0" fontId="40" fillId="3" borderId="0" xfId="0" applyFont="1" applyFill="1" applyAlignment="1">
      <alignment horizontal="center" vertical="top"/>
    </xf>
    <xf numFmtId="0" fontId="39" fillId="3" borderId="0" xfId="0" applyFont="1" applyFill="1" applyAlignment="1">
      <alignment vertical="top"/>
    </xf>
    <xf numFmtId="0" fontId="40" fillId="3" borderId="0" xfId="0" applyFont="1" applyFill="1" applyAlignment="1">
      <alignment horizontal="left" vertical="top"/>
    </xf>
    <xf numFmtId="0" fontId="39" fillId="3" borderId="0" xfId="0" applyFont="1" applyFill="1" applyAlignment="1">
      <alignment horizontal="center" vertical="top"/>
    </xf>
    <xf numFmtId="166" fontId="1" fillId="3" borderId="0" xfId="0" applyNumberFormat="1" applyFont="1" applyFill="1" applyAlignment="1">
      <alignment horizontal="left" vertical="top" wrapText="1"/>
    </xf>
    <xf numFmtId="1" fontId="1" fillId="3" borderId="0" xfId="0" applyNumberFormat="1" applyFont="1" applyFill="1" applyAlignment="1">
      <alignment vertical="top" wrapText="1"/>
    </xf>
    <xf numFmtId="1" fontId="9" fillId="3" borderId="0" xfId="0" applyNumberFormat="1" applyFont="1" applyFill="1" applyAlignment="1">
      <alignment vertical="top" wrapText="1"/>
    </xf>
    <xf numFmtId="3" fontId="1" fillId="3" borderId="0" xfId="0" quotePrefix="1" applyNumberFormat="1" applyFont="1" applyFill="1" applyAlignment="1">
      <alignment horizontal="center" vertical="center" wrapText="1"/>
    </xf>
    <xf numFmtId="0" fontId="1" fillId="3" borderId="0" xfId="0" quotePrefix="1" applyFont="1" applyFill="1" applyAlignment="1">
      <alignment horizontal="center" vertical="center" wrapText="1"/>
    </xf>
    <xf numFmtId="1" fontId="1" fillId="3" borderId="0" xfId="0" applyNumberFormat="1" applyFont="1" applyFill="1" applyAlignment="1">
      <alignment horizontal="center" vertical="center" wrapText="1"/>
    </xf>
    <xf numFmtId="3" fontId="1" fillId="3" borderId="0" xfId="0" applyNumberFormat="1" applyFont="1" applyFill="1" applyAlignment="1">
      <alignment horizontal="center" vertical="center" wrapText="1"/>
    </xf>
    <xf numFmtId="164" fontId="1" fillId="3" borderId="0" xfId="0" quotePrefix="1" applyNumberFormat="1" applyFont="1" applyFill="1" applyAlignment="1">
      <alignment horizontal="center" vertical="center" wrapText="1"/>
    </xf>
    <xf numFmtId="164" fontId="1" fillId="3" borderId="0" xfId="0" applyNumberFormat="1" applyFont="1" applyFill="1" applyAlignment="1">
      <alignment horizontal="center" vertical="center" wrapText="1"/>
    </xf>
    <xf numFmtId="0" fontId="1" fillId="0" borderId="0" xfId="0" applyFont="1"/>
    <xf numFmtId="166" fontId="9" fillId="3" borderId="0" xfId="0" applyNumberFormat="1" applyFont="1" applyFill="1" applyAlignment="1">
      <alignment horizontal="left" vertical="top" wrapText="1"/>
    </xf>
    <xf numFmtId="3" fontId="9" fillId="3" borderId="0" xfId="0" quotePrefix="1" applyNumberFormat="1" applyFont="1" applyFill="1" applyAlignment="1">
      <alignment horizontal="center" vertical="center" wrapText="1"/>
    </xf>
    <xf numFmtId="164" fontId="9" fillId="3" borderId="0" xfId="0" quotePrefix="1" applyNumberFormat="1" applyFont="1" applyFill="1" applyAlignment="1">
      <alignment horizontal="center" vertical="center" wrapText="1"/>
    </xf>
    <xf numFmtId="0" fontId="1" fillId="3" borderId="0" xfId="0" applyFont="1" applyFill="1" applyAlignment="1">
      <alignment horizontal="left" vertical="top" wrapText="1" indent="1"/>
    </xf>
    <xf numFmtId="1" fontId="1" fillId="3" borderId="0" xfId="0" applyNumberFormat="1" applyFont="1" applyFill="1" applyAlignment="1">
      <alignment horizontal="center" vertical="top"/>
    </xf>
    <xf numFmtId="167" fontId="9" fillId="3" borderId="0" xfId="0" applyNumberFormat="1" applyFont="1" applyFill="1" applyAlignment="1">
      <alignment horizontal="center" vertical="top"/>
    </xf>
    <xf numFmtId="0" fontId="44" fillId="3" borderId="11" xfId="2" applyFont="1" applyFill="1" applyBorder="1" applyAlignment="1">
      <alignment horizontal="left" vertical="top" wrapText="1"/>
    </xf>
    <xf numFmtId="0" fontId="44" fillId="3" borderId="0" xfId="2" applyFont="1" applyFill="1" applyAlignment="1">
      <alignment horizontal="left" vertical="top" wrapText="1"/>
    </xf>
    <xf numFmtId="0" fontId="44" fillId="3" borderId="10" xfId="2" applyFont="1" applyFill="1" applyBorder="1" applyAlignment="1">
      <alignment horizontal="left" vertical="top" wrapText="1"/>
    </xf>
    <xf numFmtId="0" fontId="44" fillId="3" borderId="12" xfId="2" applyFont="1" applyFill="1" applyBorder="1" applyAlignment="1">
      <alignment horizontal="left" vertical="top" wrapText="1"/>
    </xf>
    <xf numFmtId="0" fontId="44" fillId="3" borderId="15" xfId="2" applyFont="1" applyFill="1" applyBorder="1" applyAlignment="1">
      <alignment horizontal="left" vertical="top" wrapText="1"/>
    </xf>
    <xf numFmtId="0" fontId="44" fillId="3" borderId="0" xfId="2"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xf>
    <xf numFmtId="0" fontId="10" fillId="3" borderId="0" xfId="0" applyFont="1" applyFill="1" applyAlignment="1">
      <alignment horizontal="left" vertical="top" wrapText="1" indent="1"/>
    </xf>
    <xf numFmtId="0" fontId="1" fillId="6" borderId="6" xfId="0" applyFont="1" applyFill="1" applyBorder="1" applyAlignment="1">
      <alignment horizontal="left" vertical="center" wrapText="1"/>
    </xf>
    <xf numFmtId="0" fontId="1" fillId="6" borderId="2" xfId="0" applyFont="1" applyFill="1" applyBorder="1" applyAlignment="1">
      <alignment horizontal="left" vertical="center" wrapText="1"/>
    </xf>
    <xf numFmtId="0" fontId="40" fillId="3" borderId="0" xfId="0" applyFont="1" applyFill="1" applyAlignment="1">
      <alignment horizontal="left" vertical="top" wrapText="1"/>
    </xf>
    <xf numFmtId="0" fontId="40" fillId="3" borderId="0" xfId="0" applyFont="1" applyFill="1" applyAlignment="1">
      <alignment horizontal="left" vertical="top"/>
    </xf>
    <xf numFmtId="0" fontId="6" fillId="6" borderId="0" xfId="0" applyFont="1" applyFill="1" applyAlignment="1">
      <alignment horizontal="left" vertical="center" wrapText="1"/>
    </xf>
    <xf numFmtId="0" fontId="6" fillId="6" borderId="2"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7" borderId="4" xfId="0" applyFont="1" applyFill="1" applyBorder="1" applyAlignment="1">
      <alignment horizontal="left" vertical="center" wrapText="1"/>
    </xf>
    <xf numFmtId="0" fontId="6" fillId="7" borderId="0" xfId="0" applyFont="1" applyFill="1" applyAlignment="1">
      <alignment horizontal="left" vertical="center" wrapText="1"/>
    </xf>
    <xf numFmtId="0" fontId="6" fillId="7" borderId="3" xfId="0" applyFont="1" applyFill="1" applyBorder="1" applyAlignment="1">
      <alignment horizontal="left" vertical="center" wrapText="1"/>
    </xf>
    <xf numFmtId="0" fontId="6" fillId="8" borderId="4" xfId="0" applyFont="1" applyFill="1" applyBorder="1" applyAlignment="1">
      <alignment horizontal="left" vertical="center" wrapText="1"/>
    </xf>
    <xf numFmtId="0" fontId="6" fillId="8" borderId="0" xfId="0" applyFont="1" applyFill="1" applyAlignment="1">
      <alignment horizontal="left" vertical="center" wrapText="1"/>
    </xf>
    <xf numFmtId="0" fontId="6" fillId="8" borderId="3" xfId="0" applyFont="1" applyFill="1" applyBorder="1" applyAlignment="1">
      <alignment horizontal="left" vertical="center" wrapText="1"/>
    </xf>
    <xf numFmtId="0" fontId="6" fillId="8" borderId="6" xfId="0" applyFont="1" applyFill="1" applyBorder="1" applyAlignment="1">
      <alignment horizontal="left" vertical="center" wrapText="1"/>
    </xf>
    <xf numFmtId="0" fontId="6" fillId="8" borderId="2" xfId="0" applyFont="1" applyFill="1" applyBorder="1" applyAlignment="1">
      <alignment horizontal="left" vertical="center" wrapText="1"/>
    </xf>
    <xf numFmtId="0" fontId="22" fillId="3" borderId="0" xfId="0" applyFont="1" applyFill="1" applyAlignment="1">
      <alignment horizontal="left" vertical="top" wrapText="1"/>
    </xf>
    <xf numFmtId="0" fontId="28" fillId="6" borderId="0" xfId="0" applyFont="1" applyFill="1" applyAlignment="1">
      <alignment vertical="top" wrapText="1"/>
    </xf>
    <xf numFmtId="0" fontId="12" fillId="2" borderId="0" xfId="0" applyFont="1" applyFill="1" applyAlignment="1">
      <alignment horizontal="left" vertical="top"/>
    </xf>
    <xf numFmtId="0" fontId="39" fillId="3" borderId="0" xfId="0" applyFont="1" applyFill="1" applyAlignment="1">
      <alignment horizontal="left" vertical="top"/>
    </xf>
    <xf numFmtId="0" fontId="22" fillId="3" borderId="0" xfId="0" quotePrefix="1" applyFont="1" applyFill="1" applyAlignment="1">
      <alignment horizontal="left" vertical="top" wrapText="1"/>
    </xf>
    <xf numFmtId="0" fontId="20" fillId="3" borderId="0" xfId="0" applyFont="1" applyFill="1" applyAlignment="1">
      <alignment horizontal="left" vertical="top" wrapText="1"/>
    </xf>
    <xf numFmtId="0" fontId="1" fillId="3" borderId="0" xfId="0" applyFont="1" applyFill="1" applyAlignment="1">
      <alignment horizontal="left" vertical="top" wrapText="1"/>
    </xf>
    <xf numFmtId="0" fontId="12" fillId="2" borderId="0" xfId="0" applyFont="1" applyFill="1" applyAlignment="1">
      <alignment horizontal="left" vertical="top" wrapText="1"/>
    </xf>
    <xf numFmtId="0" fontId="7" fillId="6" borderId="0" xfId="0" applyFont="1" applyFill="1" applyAlignment="1">
      <alignment horizontal="left" vertical="top"/>
    </xf>
    <xf numFmtId="0" fontId="7" fillId="6" borderId="0" xfId="0" applyFont="1" applyFill="1" applyAlignment="1">
      <alignment horizontal="left" vertical="top" wrapText="1"/>
    </xf>
    <xf numFmtId="0" fontId="1" fillId="3" borderId="0" xfId="0" applyFont="1" applyFill="1" applyAlignment="1">
      <alignment horizontal="center" vertical="top"/>
    </xf>
    <xf numFmtId="0" fontId="7" fillId="0" borderId="0" xfId="0" applyFont="1" applyAlignment="1">
      <alignment horizontal="center" vertical="top"/>
    </xf>
    <xf numFmtId="0" fontId="1" fillId="3" borderId="0" xfId="0" applyFont="1" applyFill="1" applyAlignment="1">
      <alignment vertical="top" wrapText="1"/>
    </xf>
    <xf numFmtId="0" fontId="26" fillId="10" borderId="0" xfId="0" applyFont="1" applyFill="1" applyAlignment="1">
      <alignment horizontal="left" vertical="center"/>
    </xf>
    <xf numFmtId="0" fontId="1" fillId="3" borderId="0" xfId="0" applyFont="1" applyFill="1" applyAlignment="1">
      <alignment horizontal="center" vertical="center"/>
    </xf>
    <xf numFmtId="0" fontId="1" fillId="3" borderId="0" xfId="0" applyFont="1" applyFill="1" applyAlignment="1">
      <alignment vertical="center"/>
    </xf>
    <xf numFmtId="0" fontId="27" fillId="3" borderId="0" xfId="0" applyFont="1" applyFill="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26" fillId="10" borderId="0" xfId="0" applyFont="1" applyFill="1" applyAlignment="1">
      <alignment vertical="center"/>
    </xf>
    <xf numFmtId="0" fontId="28" fillId="3" borderId="0" xfId="0" applyFont="1" applyFill="1" applyAlignment="1">
      <alignment vertical="top" wrapText="1"/>
    </xf>
    <xf numFmtId="0" fontId="5" fillId="2" borderId="0" xfId="0" applyFont="1" applyFill="1" applyAlignment="1">
      <alignment vertical="center" wrapText="1"/>
    </xf>
    <xf numFmtId="0" fontId="5" fillId="5" borderId="0" xfId="0" applyFont="1" applyFill="1" applyAlignment="1">
      <alignment vertical="center" wrapText="1"/>
    </xf>
    <xf numFmtId="0" fontId="5" fillId="4" borderId="0" xfId="0" applyFont="1" applyFill="1" applyAlignment="1">
      <alignment vertical="center" wrapText="1"/>
    </xf>
    <xf numFmtId="0" fontId="9" fillId="11" borderId="0" xfId="0" applyFont="1" applyFill="1" applyAlignment="1">
      <alignment horizontal="left" vertical="top" wrapText="1"/>
    </xf>
    <xf numFmtId="0" fontId="9" fillId="11" borderId="0" xfId="0" applyFont="1" applyFill="1" applyAlignment="1">
      <alignment vertical="top" wrapText="1"/>
    </xf>
    <xf numFmtId="0" fontId="9" fillId="10" borderId="0" xfId="0" applyFont="1" applyFill="1" applyAlignment="1">
      <alignment vertical="top" wrapText="1"/>
    </xf>
    <xf numFmtId="0" fontId="6" fillId="3" borderId="0" xfId="0" applyFont="1" applyFill="1" applyAlignment="1">
      <alignment vertical="top" wrapText="1"/>
    </xf>
    <xf numFmtId="0" fontId="44" fillId="3" borderId="0" xfId="2" applyFont="1" applyFill="1" applyAlignment="1">
      <alignment horizontal="left" vertical="top" wrapText="1"/>
    </xf>
    <xf numFmtId="0" fontId="6" fillId="3" borderId="12" xfId="0" applyFont="1" applyFill="1" applyBorder="1" applyAlignment="1">
      <alignment horizontal="left" vertical="top" wrapText="1"/>
    </xf>
    <xf numFmtId="0" fontId="6" fillId="3" borderId="10"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10" xfId="0" applyFont="1" applyFill="1" applyBorder="1" applyAlignment="1">
      <alignment horizontal="left" vertical="top" wrapText="1"/>
    </xf>
    <xf numFmtId="0" fontId="1" fillId="3" borderId="12"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12" xfId="0" applyFont="1" applyFill="1" applyBorder="1" applyAlignment="1">
      <alignment horizontal="center" vertical="top" wrapText="1"/>
    </xf>
    <xf numFmtId="0" fontId="1" fillId="3" borderId="10" xfId="0" applyFont="1" applyFill="1" applyBorder="1" applyAlignment="1">
      <alignment horizontal="center" vertical="top" wrapText="1"/>
    </xf>
    <xf numFmtId="0" fontId="28" fillId="10" borderId="0" xfId="0" applyFont="1" applyFill="1" applyAlignment="1">
      <alignment horizontal="left" vertical="top" wrapText="1"/>
    </xf>
    <xf numFmtId="0" fontId="26" fillId="2" borderId="0" xfId="0" applyFont="1" applyFill="1" applyAlignment="1">
      <alignment horizontal="left" vertical="top" wrapText="1"/>
    </xf>
    <xf numFmtId="0" fontId="5" fillId="2" borderId="0" xfId="0" applyFont="1" applyFill="1" applyAlignment="1">
      <alignment horizontal="left" vertical="top" wrapText="1"/>
    </xf>
    <xf numFmtId="0" fontId="11" fillId="3" borderId="0" xfId="0" applyFont="1" applyFill="1" applyAlignment="1">
      <alignment horizontal="left" vertical="top" wrapText="1"/>
    </xf>
    <xf numFmtId="0" fontId="1" fillId="3" borderId="0" xfId="0" applyFont="1" applyFill="1" applyAlignment="1">
      <alignment horizontal="center" vertical="top" wrapText="1"/>
    </xf>
    <xf numFmtId="0" fontId="6" fillId="3" borderId="12" xfId="0" applyFont="1" applyFill="1" applyBorder="1" applyAlignment="1">
      <alignment vertical="top" wrapText="1"/>
    </xf>
    <xf numFmtId="0" fontId="9" fillId="10" borderId="0" xfId="0" applyFont="1" applyFill="1" applyAlignment="1">
      <alignment horizontal="justify" vertical="top" wrapText="1"/>
    </xf>
    <xf numFmtId="0" fontId="7" fillId="3" borderId="0" xfId="0" applyFont="1" applyFill="1" applyAlignment="1">
      <alignment horizontal="left" vertical="top" wrapText="1"/>
    </xf>
    <xf numFmtId="0" fontId="1" fillId="3" borderId="12" xfId="0" applyFont="1" applyFill="1" applyBorder="1" applyAlignment="1">
      <alignment vertical="top" wrapText="1"/>
    </xf>
    <xf numFmtId="0" fontId="1" fillId="3" borderId="10" xfId="0" applyFont="1" applyFill="1" applyBorder="1" applyAlignment="1">
      <alignment vertical="top" wrapText="1"/>
    </xf>
    <xf numFmtId="0" fontId="6" fillId="3" borderId="10" xfId="0" applyFont="1" applyFill="1" applyBorder="1" applyAlignment="1">
      <alignment vertical="top" wrapText="1"/>
    </xf>
    <xf numFmtId="0" fontId="5" fillId="2" borderId="0" xfId="0" applyFont="1" applyFill="1" applyAlignment="1">
      <alignment vertical="top" wrapText="1"/>
    </xf>
    <xf numFmtId="0" fontId="5" fillId="2" borderId="0" xfId="0" applyFont="1" applyFill="1" applyAlignment="1">
      <alignment horizontal="center" vertical="top" wrapText="1"/>
    </xf>
    <xf numFmtId="0" fontId="1" fillId="12" borderId="15" xfId="0" applyFont="1" applyFill="1" applyBorder="1" applyAlignment="1">
      <alignment horizontal="left" vertical="top" wrapText="1"/>
    </xf>
    <xf numFmtId="0" fontId="1" fillId="12" borderId="0" xfId="0" applyFont="1" applyFill="1" applyAlignment="1">
      <alignment horizontal="left" vertical="top" wrapText="1"/>
    </xf>
    <xf numFmtId="0" fontId="1" fillId="12" borderId="13" xfId="0" applyFont="1" applyFill="1" applyBorder="1" applyAlignment="1">
      <alignment horizontal="left" vertical="top" wrapText="1"/>
    </xf>
    <xf numFmtId="0" fontId="1" fillId="3" borderId="13" xfId="0" applyFont="1" applyFill="1" applyBorder="1" applyAlignment="1">
      <alignment horizontal="left" vertical="top" wrapText="1"/>
    </xf>
    <xf numFmtId="0" fontId="1" fillId="12" borderId="14" xfId="0" applyFont="1" applyFill="1" applyBorder="1" applyAlignment="1">
      <alignment horizontal="left" vertical="top" wrapText="1"/>
    </xf>
    <xf numFmtId="0" fontId="9" fillId="3" borderId="0" xfId="0" applyFont="1" applyFill="1" applyAlignment="1">
      <alignment vertical="top" wrapText="1"/>
    </xf>
    <xf numFmtId="0" fontId="9" fillId="3" borderId="13" xfId="0" applyFont="1" applyFill="1" applyBorder="1" applyAlignment="1">
      <alignment vertical="top" wrapText="1"/>
    </xf>
    <xf numFmtId="0" fontId="1" fillId="6" borderId="0" xfId="0" applyFont="1" applyFill="1" applyAlignment="1">
      <alignment vertical="top" wrapText="1"/>
    </xf>
    <xf numFmtId="0" fontId="1" fillId="6" borderId="13" xfId="0" applyFont="1" applyFill="1" applyBorder="1" applyAlignment="1">
      <alignment vertical="top" wrapText="1"/>
    </xf>
    <xf numFmtId="0" fontId="5" fillId="2" borderId="0" xfId="0" applyFont="1" applyFill="1" applyAlignment="1">
      <alignment horizontal="left" vertical="center" wrapText="1"/>
    </xf>
    <xf numFmtId="0" fontId="36" fillId="12" borderId="0" xfId="2" applyFont="1" applyFill="1" applyAlignment="1">
      <alignment horizontal="left" vertical="top" wrapText="1"/>
    </xf>
    <xf numFmtId="0" fontId="36" fillId="3" borderId="0" xfId="2" applyFont="1" applyFill="1" applyAlignment="1">
      <alignment horizontal="left" vertical="top" wrapText="1"/>
    </xf>
    <xf numFmtId="0" fontId="6" fillId="6" borderId="0" xfId="0" applyFont="1" applyFill="1" applyAlignment="1">
      <alignment vertical="top" wrapText="1"/>
    </xf>
    <xf numFmtId="0" fontId="6" fillId="6" borderId="13" xfId="0" applyFont="1" applyFill="1" applyBorder="1" applyAlignment="1">
      <alignment vertical="top" wrapText="1"/>
    </xf>
    <xf numFmtId="0" fontId="23" fillId="3" borderId="0" xfId="0" applyFont="1" applyFill="1" applyBorder="1"/>
    <xf numFmtId="0" fontId="1" fillId="3" borderId="0" xfId="0" applyFont="1" applyFill="1" applyBorder="1"/>
    <xf numFmtId="0" fontId="9" fillId="3" borderId="0" xfId="0" applyFont="1" applyFill="1" applyBorder="1"/>
    <xf numFmtId="0" fontId="1" fillId="3" borderId="0" xfId="0" applyFont="1" applyFill="1" applyBorder="1" applyAlignment="1">
      <alignment horizontal="justify" vertical="top" wrapText="1"/>
    </xf>
    <xf numFmtId="0" fontId="1" fillId="3" borderId="0" xfId="0" applyFont="1" applyFill="1" applyBorder="1" applyAlignment="1">
      <alignment horizontal="left" vertical="top" wrapText="1"/>
    </xf>
    <xf numFmtId="0" fontId="9" fillId="3" borderId="0" xfId="0" applyFont="1" applyFill="1" applyBorder="1" applyAlignment="1">
      <alignment horizontal="left" vertical="top" wrapText="1"/>
    </xf>
    <xf numFmtId="0" fontId="9" fillId="3" borderId="0" xfId="0" applyFont="1" applyFill="1" applyBorder="1" applyAlignment="1">
      <alignment horizontal="left"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3EFF"/>
      <color rgb="FF8E48FF"/>
      <color rgb="FF0287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99B4F-F8C6-4FDA-A4E3-E23EAF26E335}">
  <sheetPr>
    <pageSetUpPr fitToPage="1"/>
  </sheetPr>
  <dimension ref="B2:L17"/>
  <sheetViews>
    <sheetView tabSelected="1" zoomScale="80" zoomScaleNormal="80" zoomScaleSheetLayoutView="90" workbookViewId="0">
      <selection activeCell="E12" sqref="E12"/>
    </sheetView>
  </sheetViews>
  <sheetFormatPr defaultRowHeight="14" x14ac:dyDescent="0.3"/>
  <cols>
    <col min="1" max="1" width="3.6328125" style="10" customWidth="1"/>
    <col min="2" max="2" width="16.453125" style="10" customWidth="1"/>
    <col min="3" max="12" width="8.7265625" style="10"/>
    <col min="13" max="13" width="3.6328125" style="10" customWidth="1"/>
    <col min="14" max="16384" width="8.7265625" style="10"/>
  </cols>
  <sheetData>
    <row r="2" spans="2:12" x14ac:dyDescent="0.3">
      <c r="B2" s="356" t="s">
        <v>0</v>
      </c>
      <c r="C2" s="357"/>
      <c r="D2" s="357"/>
      <c r="E2" s="357"/>
      <c r="F2" s="357"/>
      <c r="G2" s="357"/>
      <c r="H2" s="357"/>
      <c r="I2" s="357"/>
      <c r="J2" s="357"/>
      <c r="K2" s="357"/>
      <c r="L2" s="357"/>
    </row>
    <row r="3" spans="2:12" x14ac:dyDescent="0.3">
      <c r="B3" s="357"/>
      <c r="C3" s="357"/>
      <c r="D3" s="357"/>
      <c r="E3" s="357"/>
      <c r="F3" s="357"/>
      <c r="G3" s="357"/>
      <c r="H3" s="357"/>
      <c r="I3" s="357"/>
      <c r="J3" s="357"/>
      <c r="K3" s="357"/>
      <c r="L3" s="357"/>
    </row>
    <row r="4" spans="2:12" s="101" customFormat="1" x14ac:dyDescent="0.3">
      <c r="B4" s="358" t="s">
        <v>324</v>
      </c>
      <c r="C4" s="358"/>
      <c r="D4" s="358"/>
      <c r="E4" s="358"/>
      <c r="F4" s="358"/>
      <c r="G4" s="358"/>
      <c r="H4" s="358"/>
      <c r="I4" s="358"/>
      <c r="J4" s="358"/>
      <c r="K4" s="358"/>
      <c r="L4" s="358"/>
    </row>
    <row r="5" spans="2:12" x14ac:dyDescent="0.3">
      <c r="B5" s="357"/>
      <c r="C5" s="357"/>
      <c r="D5" s="357"/>
      <c r="E5" s="357"/>
      <c r="F5" s="357"/>
      <c r="G5" s="357"/>
      <c r="H5" s="357"/>
      <c r="I5" s="357"/>
      <c r="J5" s="357"/>
      <c r="K5" s="357"/>
      <c r="L5" s="357"/>
    </row>
    <row r="6" spans="2:12" ht="100" customHeight="1" x14ac:dyDescent="0.3">
      <c r="B6" s="359" t="s">
        <v>328</v>
      </c>
      <c r="C6" s="359"/>
      <c r="D6" s="359"/>
      <c r="E6" s="359"/>
      <c r="F6" s="359"/>
      <c r="G6" s="359"/>
      <c r="H6" s="359"/>
      <c r="I6" s="359"/>
      <c r="J6" s="359"/>
      <c r="K6" s="359"/>
      <c r="L6" s="359"/>
    </row>
    <row r="7" spans="2:12" x14ac:dyDescent="0.3">
      <c r="B7" s="360"/>
      <c r="C7" s="360"/>
      <c r="D7" s="360"/>
      <c r="E7" s="360"/>
      <c r="F7" s="360"/>
      <c r="G7" s="360"/>
      <c r="H7" s="360"/>
      <c r="I7" s="360"/>
      <c r="J7" s="360"/>
      <c r="K7" s="360"/>
      <c r="L7" s="360"/>
    </row>
    <row r="8" spans="2:12" ht="20" customHeight="1" x14ac:dyDescent="0.3">
      <c r="B8" s="361" t="s">
        <v>325</v>
      </c>
      <c r="C8" s="361"/>
      <c r="D8" s="361"/>
      <c r="E8" s="361"/>
      <c r="F8" s="361"/>
      <c r="G8" s="361"/>
      <c r="H8" s="361"/>
      <c r="I8" s="361"/>
      <c r="J8" s="361"/>
      <c r="K8" s="361"/>
      <c r="L8" s="362"/>
    </row>
    <row r="9" spans="2:12" s="101" customFormat="1" ht="409" customHeight="1" x14ac:dyDescent="0.3">
      <c r="B9" s="359" t="s">
        <v>1328</v>
      </c>
      <c r="C9" s="359"/>
      <c r="D9" s="359"/>
      <c r="E9" s="359"/>
      <c r="F9" s="359"/>
      <c r="G9" s="359"/>
      <c r="H9" s="359"/>
      <c r="I9" s="359"/>
      <c r="J9" s="359"/>
      <c r="K9" s="359"/>
      <c r="L9" s="359"/>
    </row>
    <row r="10" spans="2:12" s="101" customFormat="1" ht="171" customHeight="1" x14ac:dyDescent="0.3">
      <c r="B10" s="359"/>
      <c r="C10" s="359"/>
      <c r="D10" s="359"/>
      <c r="E10" s="359"/>
      <c r="F10" s="359"/>
      <c r="G10" s="359"/>
      <c r="H10" s="359"/>
      <c r="I10" s="359"/>
      <c r="J10" s="359"/>
      <c r="K10" s="359"/>
      <c r="L10" s="359"/>
    </row>
    <row r="11" spans="2:12" x14ac:dyDescent="0.3">
      <c r="B11" s="102"/>
      <c r="C11" s="102"/>
      <c r="D11" s="102"/>
      <c r="E11" s="102"/>
      <c r="F11" s="102"/>
      <c r="G11" s="102"/>
      <c r="H11" s="102"/>
      <c r="I11" s="102"/>
    </row>
    <row r="12" spans="2:12" x14ac:dyDescent="0.3">
      <c r="B12" s="101" t="s">
        <v>1</v>
      </c>
    </row>
    <row r="13" spans="2:12" x14ac:dyDescent="0.3">
      <c r="B13" s="27" t="s">
        <v>2</v>
      </c>
    </row>
    <row r="14" spans="2:12" x14ac:dyDescent="0.3">
      <c r="B14" s="27" t="s">
        <v>3</v>
      </c>
    </row>
    <row r="16" spans="2:12" s="101" customFormat="1" x14ac:dyDescent="0.3">
      <c r="B16" s="101" t="s">
        <v>327</v>
      </c>
    </row>
    <row r="17" spans="2:3" x14ac:dyDescent="0.3">
      <c r="B17" s="27" t="s">
        <v>326</v>
      </c>
      <c r="C17" s="10" t="s">
        <v>4</v>
      </c>
    </row>
  </sheetData>
  <sheetProtection algorithmName="SHA-512" hashValue="Z0da/wcpJqXqSD5/G0qL/YGEF8VoYqIbjmZ763Ifv0NNVrYTC6yC04DWbO3aqhy0n8eaAjTDH0G2krACWPWTIg==" saltValue="yDlgX3SLM/byldyaRIXaJQ==" spinCount="100000" sheet="1" objects="1" scenarios="1"/>
  <mergeCells count="3">
    <mergeCell ref="B8:K8"/>
    <mergeCell ref="B9:L10"/>
    <mergeCell ref="B6:L6"/>
  </mergeCells>
  <pageMargins left="0.7" right="0.7" top="0.75" bottom="0.75" header="0.3" footer="0.3"/>
  <pageSetup scale="59" fitToHeight="0" orientation="portrait" r:id="rId1"/>
  <rowBreaks count="1" manualBreakCount="1">
    <brk id="18"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4C251-F446-4FFC-8B88-F59BF0138770}">
  <sheetPr>
    <tabColor rgb="FF0287A9"/>
    <pageSetUpPr fitToPage="1"/>
  </sheetPr>
  <dimension ref="B2:K48"/>
  <sheetViews>
    <sheetView zoomScale="80" zoomScaleNormal="80" zoomScaleSheetLayoutView="80" workbookViewId="0">
      <selection activeCell="B17" sqref="B17"/>
    </sheetView>
  </sheetViews>
  <sheetFormatPr defaultRowHeight="14" x14ac:dyDescent="0.35"/>
  <cols>
    <col min="1" max="1" width="3.6328125" style="8" customWidth="1"/>
    <col min="2" max="2" width="81.6328125" style="8" bestFit="1" customWidth="1"/>
    <col min="3" max="3" width="30.90625" style="8" customWidth="1"/>
    <col min="4" max="4" width="23.1796875" style="8" bestFit="1" customWidth="1"/>
    <col min="5" max="5" width="16.7265625" style="12" bestFit="1" customWidth="1"/>
    <col min="6" max="7" width="12.36328125" style="12" bestFit="1" customWidth="1"/>
    <col min="8" max="8" width="3.6328125" style="8" customWidth="1"/>
    <col min="9" max="16384" width="8.7265625" style="8"/>
  </cols>
  <sheetData>
    <row r="2" spans="2:7" s="6" customFormat="1" ht="15.5" x14ac:dyDescent="0.35">
      <c r="B2" s="7" t="s">
        <v>0</v>
      </c>
      <c r="C2" s="7"/>
      <c r="E2" s="11"/>
      <c r="F2" s="11"/>
      <c r="G2" s="11"/>
    </row>
    <row r="4" spans="2:7" s="9" customFormat="1" ht="15.5" x14ac:dyDescent="0.35">
      <c r="B4" s="9" t="s">
        <v>318</v>
      </c>
      <c r="E4" s="22"/>
      <c r="F4" s="22"/>
      <c r="G4" s="22"/>
    </row>
    <row r="5" spans="2:7" s="17" customFormat="1" x14ac:dyDescent="0.35">
      <c r="B5" s="15"/>
      <c r="C5" s="15" t="s">
        <v>5</v>
      </c>
      <c r="D5" s="15" t="s">
        <v>20</v>
      </c>
      <c r="E5" s="16" t="s">
        <v>17</v>
      </c>
      <c r="F5" s="16" t="s">
        <v>18</v>
      </c>
      <c r="G5" s="16" t="s">
        <v>19</v>
      </c>
    </row>
    <row r="6" spans="2:7" ht="16.5" x14ac:dyDescent="0.35">
      <c r="B6" s="19" t="s">
        <v>1354</v>
      </c>
      <c r="C6" s="19"/>
      <c r="D6" s="19"/>
      <c r="E6" s="20"/>
      <c r="F6" s="20"/>
      <c r="G6" s="20"/>
    </row>
    <row r="7" spans="2:7" s="13" customFormat="1" ht="30" customHeight="1" x14ac:dyDescent="0.35">
      <c r="B7" s="35" t="s">
        <v>75</v>
      </c>
      <c r="C7" s="13" t="s">
        <v>83</v>
      </c>
      <c r="D7" s="35" t="s">
        <v>76</v>
      </c>
      <c r="E7" s="36">
        <f>SUM(E9:E15)</f>
        <v>882294.54984251573</v>
      </c>
      <c r="F7" s="36">
        <f>SUM(F9:F15)</f>
        <v>767726.97090753575</v>
      </c>
      <c r="G7" s="36" t="s">
        <v>1047</v>
      </c>
    </row>
    <row r="8" spans="2:7" s="13" customFormat="1" x14ac:dyDescent="0.35">
      <c r="B8" s="37" t="s">
        <v>1046</v>
      </c>
      <c r="E8" s="39"/>
      <c r="F8" s="39"/>
      <c r="G8" s="39"/>
    </row>
    <row r="9" spans="2:7" x14ac:dyDescent="0.35">
      <c r="B9" s="21" t="s">
        <v>84</v>
      </c>
      <c r="C9" s="13" t="s">
        <v>83</v>
      </c>
      <c r="D9" s="35" t="s">
        <v>76</v>
      </c>
      <c r="E9" s="23">
        <v>782531.71471860004</v>
      </c>
      <c r="F9" s="23">
        <v>694130.57342328003</v>
      </c>
      <c r="G9" s="23" t="s">
        <v>1048</v>
      </c>
    </row>
    <row r="10" spans="2:7" x14ac:dyDescent="0.35">
      <c r="B10" s="21" t="s">
        <v>85</v>
      </c>
      <c r="C10" s="13" t="s">
        <v>83</v>
      </c>
      <c r="D10" s="35" t="s">
        <v>76</v>
      </c>
      <c r="E10" s="23">
        <v>461.20799107999994</v>
      </c>
      <c r="F10" s="23">
        <v>2174.9047974503001</v>
      </c>
      <c r="G10" s="23" t="s">
        <v>1049</v>
      </c>
    </row>
    <row r="11" spans="2:7" x14ac:dyDescent="0.35">
      <c r="B11" s="21" t="s">
        <v>323</v>
      </c>
      <c r="C11" s="13" t="s">
        <v>83</v>
      </c>
      <c r="D11" s="35" t="s">
        <v>76</v>
      </c>
      <c r="E11" s="23">
        <v>29487.955199999993</v>
      </c>
      <c r="F11" s="23">
        <v>17262.154392999997</v>
      </c>
      <c r="G11" s="23" t="s">
        <v>1050</v>
      </c>
    </row>
    <row r="12" spans="2:7" x14ac:dyDescent="0.35">
      <c r="B12" s="21" t="s">
        <v>87</v>
      </c>
      <c r="C12" s="13" t="s">
        <v>83</v>
      </c>
      <c r="D12" s="35" t="s">
        <v>76</v>
      </c>
      <c r="E12" s="23">
        <v>40052.793412799991</v>
      </c>
      <c r="F12" s="23">
        <v>17537.238196799994</v>
      </c>
      <c r="G12" s="23" t="s">
        <v>1051</v>
      </c>
    </row>
    <row r="13" spans="2:7" x14ac:dyDescent="0.35">
      <c r="B13" s="21" t="s">
        <v>86</v>
      </c>
      <c r="C13" s="13" t="s">
        <v>83</v>
      </c>
      <c r="D13" s="35" t="s">
        <v>76</v>
      </c>
      <c r="E13" s="23">
        <v>0</v>
      </c>
      <c r="F13" s="23">
        <v>7400.0058719999979</v>
      </c>
      <c r="G13" s="23" t="s">
        <v>1052</v>
      </c>
    </row>
    <row r="14" spans="2:7" x14ac:dyDescent="0.35">
      <c r="B14" s="21" t="s">
        <v>88</v>
      </c>
      <c r="C14" s="13" t="s">
        <v>83</v>
      </c>
      <c r="D14" s="35" t="s">
        <v>76</v>
      </c>
      <c r="E14" s="23">
        <v>24436.342499999995</v>
      </c>
      <c r="F14" s="23">
        <v>23634.203999999998</v>
      </c>
      <c r="G14" s="23" t="s">
        <v>1053</v>
      </c>
    </row>
    <row r="15" spans="2:7" x14ac:dyDescent="0.35">
      <c r="B15" s="21" t="s">
        <v>89</v>
      </c>
      <c r="C15" s="13" t="s">
        <v>83</v>
      </c>
      <c r="D15" s="35" t="s">
        <v>76</v>
      </c>
      <c r="E15" s="23">
        <v>5324.5360200356999</v>
      </c>
      <c r="F15" s="23">
        <v>5587.8902250054307</v>
      </c>
      <c r="G15" s="23" t="s">
        <v>1054</v>
      </c>
    </row>
    <row r="16" spans="2:7" x14ac:dyDescent="0.35">
      <c r="B16" s="21"/>
      <c r="E16" s="23"/>
      <c r="F16" s="23"/>
      <c r="G16" s="23"/>
    </row>
    <row r="17" spans="2:7" s="13" customFormat="1" ht="30" customHeight="1" x14ac:dyDescent="0.35">
      <c r="B17" s="35" t="s">
        <v>366</v>
      </c>
      <c r="C17" s="13" t="s">
        <v>83</v>
      </c>
      <c r="D17" s="35" t="s">
        <v>77</v>
      </c>
      <c r="E17" s="36">
        <f>SUM(E19:E19)</f>
        <v>0</v>
      </c>
      <c r="F17" s="36">
        <f>SUM(F19:F19)</f>
        <v>40489.317193499999</v>
      </c>
      <c r="G17" s="36" t="s">
        <v>1055</v>
      </c>
    </row>
    <row r="18" spans="2:7" s="13" customFormat="1" x14ac:dyDescent="0.35">
      <c r="B18" s="37" t="s">
        <v>1046</v>
      </c>
      <c r="E18" s="36"/>
      <c r="F18" s="36"/>
      <c r="G18" s="36"/>
    </row>
    <row r="19" spans="2:7" ht="16.5" x14ac:dyDescent="0.35">
      <c r="B19" s="21" t="s">
        <v>1060</v>
      </c>
      <c r="C19" s="13" t="s">
        <v>83</v>
      </c>
      <c r="D19" s="35" t="s">
        <v>77</v>
      </c>
      <c r="E19" s="23">
        <v>0</v>
      </c>
      <c r="F19" s="23">
        <v>40489.317193499999</v>
      </c>
      <c r="G19" s="23" t="s">
        <v>1055</v>
      </c>
    </row>
    <row r="20" spans="2:7" x14ac:dyDescent="0.35">
      <c r="B20" s="21"/>
      <c r="E20" s="23"/>
      <c r="F20" s="23"/>
      <c r="G20" s="23"/>
    </row>
    <row r="21" spans="2:7" s="13" customFormat="1" x14ac:dyDescent="0.35">
      <c r="B21" s="35" t="s">
        <v>1062</v>
      </c>
      <c r="C21" s="13" t="s">
        <v>83</v>
      </c>
      <c r="D21" s="13" t="s">
        <v>78</v>
      </c>
      <c r="E21" s="36">
        <f>E22</f>
        <v>1018675.4264092001</v>
      </c>
      <c r="F21" s="36">
        <f t="shared" ref="F21" si="0">F22</f>
        <v>1013512.4355096</v>
      </c>
      <c r="G21" s="36" t="s">
        <v>1056</v>
      </c>
    </row>
    <row r="22" spans="2:7" ht="16.5" x14ac:dyDescent="0.35">
      <c r="B22" s="21" t="s">
        <v>1061</v>
      </c>
      <c r="C22" s="8" t="s">
        <v>83</v>
      </c>
      <c r="D22" s="8" t="s">
        <v>78</v>
      </c>
      <c r="E22" s="23">
        <f>SUM(E23:E24)</f>
        <v>1018675.4264092001</v>
      </c>
      <c r="F22" s="23">
        <f t="shared" ref="F22" si="1">SUM(F23:F24)</f>
        <v>1013512.4355096</v>
      </c>
      <c r="G22" s="23" t="s">
        <v>1056</v>
      </c>
    </row>
    <row r="23" spans="2:7" s="127" customFormat="1" ht="12.5" x14ac:dyDescent="0.35">
      <c r="B23" s="126" t="s">
        <v>397</v>
      </c>
      <c r="E23" s="128">
        <f>843665.6781612+131250.52</f>
        <v>974916.19816120004</v>
      </c>
      <c r="F23" s="128">
        <f>804175.1780616+140732.01</f>
        <v>944907.18806159997</v>
      </c>
      <c r="G23" s="128" t="s">
        <v>1057</v>
      </c>
    </row>
    <row r="24" spans="2:7" s="127" customFormat="1" ht="12.5" x14ac:dyDescent="0.35">
      <c r="B24" s="126" t="s">
        <v>398</v>
      </c>
      <c r="C24" s="127" t="s">
        <v>83</v>
      </c>
      <c r="D24" s="129"/>
      <c r="E24" s="128">
        <v>43759.228247999999</v>
      </c>
      <c r="F24" s="128">
        <v>68605.247448000009</v>
      </c>
      <c r="G24" s="128" t="s">
        <v>1058</v>
      </c>
    </row>
    <row r="25" spans="2:7" x14ac:dyDescent="0.35">
      <c r="B25" s="21" t="s">
        <v>190</v>
      </c>
      <c r="C25" s="8" t="s">
        <v>83</v>
      </c>
      <c r="D25" s="8" t="s">
        <v>78</v>
      </c>
      <c r="E25" s="23">
        <v>0</v>
      </c>
      <c r="F25" s="23">
        <v>0</v>
      </c>
      <c r="G25" s="23" t="s">
        <v>1035</v>
      </c>
    </row>
    <row r="26" spans="2:7" x14ac:dyDescent="0.35">
      <c r="B26" s="8" t="s">
        <v>399</v>
      </c>
      <c r="C26" s="8" t="s">
        <v>83</v>
      </c>
      <c r="D26" s="8" t="s">
        <v>78</v>
      </c>
      <c r="E26" s="23">
        <v>0</v>
      </c>
      <c r="F26" s="23">
        <v>0</v>
      </c>
      <c r="G26" s="23" t="s">
        <v>1035</v>
      </c>
    </row>
    <row r="27" spans="2:7" x14ac:dyDescent="0.35">
      <c r="B27" s="21" t="s">
        <v>191</v>
      </c>
      <c r="C27" s="8" t="s">
        <v>83</v>
      </c>
      <c r="D27" s="8" t="s">
        <v>78</v>
      </c>
      <c r="E27" s="23">
        <v>0</v>
      </c>
      <c r="F27" s="23">
        <v>0</v>
      </c>
      <c r="G27" s="23" t="s">
        <v>1035</v>
      </c>
    </row>
    <row r="28" spans="2:7" x14ac:dyDescent="0.35">
      <c r="B28" s="21"/>
      <c r="E28" s="23"/>
      <c r="F28" s="23"/>
      <c r="G28" s="23"/>
    </row>
    <row r="29" spans="2:7" s="13" customFormat="1" ht="42" x14ac:dyDescent="0.35">
      <c r="B29" s="35" t="s">
        <v>1063</v>
      </c>
      <c r="C29" s="13" t="s">
        <v>83</v>
      </c>
      <c r="D29" s="35" t="s">
        <v>162</v>
      </c>
      <c r="E29" s="36">
        <f>E7+E17+E21</f>
        <v>1900969.9762517158</v>
      </c>
      <c r="F29" s="36">
        <f>F7+F17+F21</f>
        <v>1821728.7236106358</v>
      </c>
      <c r="G29" s="36" t="s">
        <v>1059</v>
      </c>
    </row>
    <row r="30" spans="2:7" x14ac:dyDescent="0.35">
      <c r="E30" s="40"/>
      <c r="F30" s="40"/>
      <c r="G30" s="40"/>
    </row>
    <row r="31" spans="2:7" s="13" customFormat="1" ht="16" x14ac:dyDescent="0.35">
      <c r="B31" s="35" t="s">
        <v>1214</v>
      </c>
      <c r="C31" s="13" t="s">
        <v>38</v>
      </c>
      <c r="D31" s="35" t="s">
        <v>163</v>
      </c>
      <c r="E31" s="76">
        <f>E23/E29</f>
        <v>0.51285197048904207</v>
      </c>
      <c r="F31" s="76">
        <f>F23/F29</f>
        <v>0.5186870996845292</v>
      </c>
      <c r="G31" s="76">
        <v>0.51</v>
      </c>
    </row>
    <row r="32" spans="2:7" x14ac:dyDescent="0.35">
      <c r="B32" s="21"/>
      <c r="D32" s="21"/>
      <c r="E32" s="40"/>
      <c r="F32" s="40"/>
      <c r="G32" s="40"/>
    </row>
    <row r="33" spans="2:11" s="13" customFormat="1" ht="16" x14ac:dyDescent="0.35">
      <c r="B33" s="35" t="s">
        <v>1215</v>
      </c>
      <c r="C33" s="13" t="s">
        <v>38</v>
      </c>
      <c r="D33" s="35" t="s">
        <v>163</v>
      </c>
      <c r="E33" s="76">
        <f>(E24+E19)/E29</f>
        <v>2.301942102961738E-2</v>
      </c>
      <c r="F33" s="76">
        <f t="shared" ref="F33" si="2">(F24+F19)/F29</f>
        <v>5.988518665132337E-2</v>
      </c>
      <c r="G33" s="76">
        <v>7.0000000000000007E-2</v>
      </c>
    </row>
    <row r="34" spans="2:11" x14ac:dyDescent="0.35">
      <c r="B34" s="21"/>
      <c r="D34" s="21"/>
      <c r="E34" s="40"/>
      <c r="F34" s="40"/>
      <c r="G34" s="40"/>
    </row>
    <row r="35" spans="2:11" x14ac:dyDescent="0.35">
      <c r="B35" s="19" t="s">
        <v>45</v>
      </c>
      <c r="C35" s="19"/>
      <c r="D35" s="19"/>
      <c r="E35" s="20"/>
      <c r="F35" s="20"/>
      <c r="G35" s="20"/>
    </row>
    <row r="36" spans="2:11" s="13" customFormat="1" ht="30" customHeight="1" x14ac:dyDescent="0.35">
      <c r="B36" s="13" t="s">
        <v>79</v>
      </c>
      <c r="C36" s="13" t="s">
        <v>343</v>
      </c>
      <c r="D36" s="35" t="s">
        <v>143</v>
      </c>
      <c r="E36" s="68">
        <f>(E29)/(E37*10^3)</f>
        <v>260.76405709900081</v>
      </c>
      <c r="F36" s="68">
        <f t="shared" ref="F36" si="3">(F29)/(F37*10^3)</f>
        <v>197.37039259053475</v>
      </c>
      <c r="G36" s="68">
        <f>1876220/(G37*10^3)</f>
        <v>163.5524018942308</v>
      </c>
    </row>
    <row r="37" spans="2:11" x14ac:dyDescent="0.35">
      <c r="B37" s="8" t="s">
        <v>80</v>
      </c>
      <c r="C37" s="8" t="s">
        <v>342</v>
      </c>
      <c r="D37" s="8" t="s">
        <v>81</v>
      </c>
      <c r="E37" s="12">
        <v>7.29</v>
      </c>
      <c r="F37" s="12">
        <v>9.23</v>
      </c>
      <c r="G37" s="67">
        <f>11471675/10^6</f>
        <v>11.471674999999999</v>
      </c>
    </row>
    <row r="39" spans="2:11" s="95" customFormat="1" ht="11.5" x14ac:dyDescent="0.35">
      <c r="B39" s="294" t="s">
        <v>82</v>
      </c>
      <c r="C39" s="294"/>
      <c r="D39" s="294"/>
      <c r="E39" s="294"/>
      <c r="F39" s="294"/>
      <c r="G39" s="294"/>
      <c r="H39" s="294"/>
      <c r="I39" s="294"/>
      <c r="J39" s="294"/>
      <c r="K39" s="294"/>
    </row>
    <row r="40" spans="2:11" s="245" customFormat="1" ht="13" customHeight="1" x14ac:dyDescent="0.35">
      <c r="B40" s="295" t="s">
        <v>381</v>
      </c>
      <c r="C40" s="295"/>
      <c r="D40" s="295"/>
      <c r="E40" s="295"/>
      <c r="F40" s="295"/>
      <c r="G40" s="295"/>
      <c r="H40" s="99"/>
      <c r="I40" s="99"/>
      <c r="J40" s="99"/>
      <c r="K40" s="99"/>
    </row>
    <row r="41" spans="2:11" s="245" customFormat="1" ht="12" x14ac:dyDescent="0.35">
      <c r="B41" s="295" t="s">
        <v>382</v>
      </c>
      <c r="C41" s="295"/>
      <c r="D41" s="295"/>
      <c r="E41" s="295"/>
      <c r="F41" s="295"/>
      <c r="G41" s="295"/>
    </row>
    <row r="42" spans="2:11" s="245" customFormat="1" ht="24" customHeight="1" x14ac:dyDescent="0.35">
      <c r="B42" s="278" t="s">
        <v>1002</v>
      </c>
      <c r="C42" s="278"/>
      <c r="D42" s="278"/>
      <c r="E42" s="278"/>
      <c r="F42" s="278"/>
      <c r="G42" s="278"/>
    </row>
    <row r="43" spans="2:11" s="245" customFormat="1" ht="12" x14ac:dyDescent="0.35">
      <c r="B43" s="248" t="s">
        <v>1001</v>
      </c>
      <c r="E43" s="246"/>
      <c r="F43" s="246"/>
      <c r="G43" s="246"/>
    </row>
    <row r="44" spans="2:11" s="245" customFormat="1" ht="12.5" customHeight="1" x14ac:dyDescent="0.35">
      <c r="B44" s="278" t="s">
        <v>1216</v>
      </c>
      <c r="C44" s="278"/>
      <c r="D44" s="278"/>
      <c r="E44" s="278"/>
      <c r="F44" s="278"/>
      <c r="G44" s="278"/>
    </row>
    <row r="45" spans="2:11" s="245" customFormat="1" ht="12" x14ac:dyDescent="0.35">
      <c r="B45" s="245" t="s">
        <v>1325</v>
      </c>
      <c r="E45" s="246"/>
      <c r="F45" s="246"/>
      <c r="G45" s="246"/>
    </row>
    <row r="46" spans="2:11" s="245" customFormat="1" ht="12" x14ac:dyDescent="0.35">
      <c r="B46" s="248" t="s">
        <v>1297</v>
      </c>
      <c r="E46" s="246"/>
      <c r="F46" s="246"/>
      <c r="G46" s="246"/>
    </row>
    <row r="47" spans="2:11" s="95" customFormat="1" ht="11.5" x14ac:dyDescent="0.35">
      <c r="E47" s="96"/>
      <c r="F47" s="96"/>
      <c r="G47" s="96"/>
    </row>
    <row r="48" spans="2:11" s="95" customFormat="1" ht="11.5" x14ac:dyDescent="0.35">
      <c r="E48" s="96"/>
      <c r="F48" s="96"/>
      <c r="G48" s="96"/>
    </row>
  </sheetData>
  <sheetProtection algorithmName="SHA-512" hashValue="PuqErOZFiE0ieOc5GmG8ooqgBg24eGpOEn3dTvuXxcoH7wsd897sCUxfnvzfWYE2VZnIq7RqUP+wdP0exp0uYQ==" saltValue="KCGw88H+ApguS76OaSdGvQ==" spinCount="100000" sheet="1" objects="1" scenarios="1"/>
  <mergeCells count="5">
    <mergeCell ref="B39:K39"/>
    <mergeCell ref="B40:G40"/>
    <mergeCell ref="B41:G41"/>
    <mergeCell ref="B42:G42"/>
    <mergeCell ref="B44:G44"/>
  </mergeCells>
  <pageMargins left="0.7" right="0.7" top="0.75" bottom="0.75" header="0.3" footer="0.3"/>
  <pageSetup paperSize="9" scale="47" fitToHeight="0" orientation="portrait" r:id="rId1"/>
  <colBreaks count="1" manualBreakCount="1">
    <brk id="10" max="4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B5EB2-5A09-49E5-AB59-B676A80981F0}">
  <sheetPr>
    <tabColor rgb="FF0287A9"/>
    <pageSetUpPr fitToPage="1"/>
  </sheetPr>
  <dimension ref="B2:K55"/>
  <sheetViews>
    <sheetView zoomScale="80" zoomScaleNormal="80" zoomScaleSheetLayoutView="80" workbookViewId="0">
      <selection activeCell="B13" sqref="B13"/>
    </sheetView>
  </sheetViews>
  <sheetFormatPr defaultRowHeight="14" x14ac:dyDescent="0.35"/>
  <cols>
    <col min="1" max="1" width="3.6328125" style="8" customWidth="1"/>
    <col min="2" max="2" width="80.6328125" style="8" customWidth="1"/>
    <col min="3" max="3" width="31.90625" style="8" bestFit="1" customWidth="1"/>
    <col min="4" max="4" width="23.7265625" style="8" bestFit="1" customWidth="1"/>
    <col min="5" max="6" width="10.6328125" style="12" customWidth="1"/>
    <col min="7" max="7" width="9.7265625" style="12" bestFit="1" customWidth="1"/>
    <col min="8" max="8" width="3.6328125" style="8" customWidth="1"/>
    <col min="9" max="16384" width="8.7265625" style="8"/>
  </cols>
  <sheetData>
    <row r="2" spans="2:9" s="6" customFormat="1" ht="15.5" x14ac:dyDescent="0.35">
      <c r="B2" s="7" t="s">
        <v>0</v>
      </c>
      <c r="C2" s="7"/>
      <c r="E2" s="11"/>
      <c r="F2" s="11"/>
      <c r="G2" s="106"/>
    </row>
    <row r="3" spans="2:9" x14ac:dyDescent="0.35">
      <c r="G3" s="23"/>
    </row>
    <row r="4" spans="2:9" s="9" customFormat="1" ht="17.5" x14ac:dyDescent="0.35">
      <c r="B4" s="9" t="s">
        <v>1355</v>
      </c>
      <c r="E4" s="22"/>
      <c r="F4" s="22"/>
      <c r="G4" s="22"/>
    </row>
    <row r="5" spans="2:9" s="17" customFormat="1" x14ac:dyDescent="0.35">
      <c r="B5" s="15"/>
      <c r="C5" s="15" t="s">
        <v>5</v>
      </c>
      <c r="D5" s="15" t="s">
        <v>20</v>
      </c>
      <c r="E5" s="16" t="s">
        <v>17</v>
      </c>
      <c r="F5" s="16" t="s">
        <v>18</v>
      </c>
      <c r="G5" s="16" t="s">
        <v>19</v>
      </c>
    </row>
    <row r="6" spans="2:9" ht="16.5" x14ac:dyDescent="0.35">
      <c r="B6" s="19" t="s">
        <v>1356</v>
      </c>
      <c r="C6" s="19"/>
      <c r="D6" s="19"/>
      <c r="E6" s="20"/>
      <c r="F6" s="20"/>
      <c r="G6" s="20"/>
    </row>
    <row r="7" spans="2:9" s="13" customFormat="1" ht="30" customHeight="1" x14ac:dyDescent="0.35">
      <c r="B7" s="13" t="s">
        <v>1064</v>
      </c>
      <c r="C7" s="13" t="s">
        <v>187</v>
      </c>
      <c r="D7" s="35" t="s">
        <v>139</v>
      </c>
      <c r="E7" s="36">
        <v>71631</v>
      </c>
      <c r="F7" s="36">
        <v>76013</v>
      </c>
      <c r="G7" s="36" t="s">
        <v>1068</v>
      </c>
    </row>
    <row r="9" spans="2:9" ht="16.5" x14ac:dyDescent="0.35">
      <c r="B9" s="19" t="s">
        <v>1357</v>
      </c>
      <c r="C9" s="19"/>
      <c r="D9" s="19"/>
      <c r="E9" s="20"/>
      <c r="F9" s="20"/>
      <c r="G9" s="20"/>
    </row>
    <row r="10" spans="2:9" s="13" customFormat="1" ht="30" customHeight="1" x14ac:dyDescent="0.35">
      <c r="B10" s="35" t="s">
        <v>1065</v>
      </c>
      <c r="C10" s="13" t="s">
        <v>187</v>
      </c>
      <c r="D10" s="35" t="s">
        <v>140</v>
      </c>
      <c r="E10" s="36">
        <v>109117</v>
      </c>
      <c r="F10" s="36">
        <v>102369</v>
      </c>
      <c r="G10" s="36" t="s">
        <v>1069</v>
      </c>
      <c r="I10" s="72"/>
    </row>
    <row r="11" spans="2:9" s="13" customFormat="1" ht="30" customHeight="1" x14ac:dyDescent="0.35">
      <c r="B11" s="35" t="s">
        <v>1066</v>
      </c>
      <c r="C11" s="13" t="s">
        <v>187</v>
      </c>
      <c r="D11" s="35" t="s">
        <v>188</v>
      </c>
      <c r="E11" s="36">
        <v>107714</v>
      </c>
      <c r="F11" s="36">
        <v>100864</v>
      </c>
      <c r="G11" s="36" t="s">
        <v>1070</v>
      </c>
    </row>
    <row r="12" spans="2:9" s="13" customFormat="1" x14ac:dyDescent="0.35">
      <c r="B12" s="35"/>
      <c r="D12" s="35"/>
      <c r="E12" s="36"/>
      <c r="F12" s="36"/>
      <c r="G12" s="36"/>
    </row>
    <row r="13" spans="2:9" ht="28" x14ac:dyDescent="0.35">
      <c r="B13" s="21" t="s">
        <v>1173</v>
      </c>
      <c r="C13" s="8" t="s">
        <v>1172</v>
      </c>
      <c r="D13" s="21"/>
      <c r="E13" s="23">
        <v>0</v>
      </c>
      <c r="F13" s="23">
        <v>0</v>
      </c>
      <c r="G13" s="23">
        <v>555</v>
      </c>
    </row>
    <row r="14" spans="2:9" x14ac:dyDescent="0.35">
      <c r="B14" s="35"/>
      <c r="C14" s="13"/>
      <c r="D14" s="35"/>
      <c r="E14" s="36"/>
      <c r="F14" s="36"/>
      <c r="G14" s="36"/>
    </row>
    <row r="15" spans="2:9" s="13" customFormat="1" ht="17" x14ac:dyDescent="0.35">
      <c r="B15" s="35" t="s">
        <v>1170</v>
      </c>
      <c r="C15" s="13" t="s">
        <v>187</v>
      </c>
      <c r="D15" s="35"/>
      <c r="E15" s="36">
        <f>E10+E7</f>
        <v>180748</v>
      </c>
      <c r="F15" s="36">
        <f>F10+F7</f>
        <v>178382</v>
      </c>
      <c r="G15" s="36" t="s">
        <v>1168</v>
      </c>
    </row>
    <row r="16" spans="2:9" ht="17" x14ac:dyDescent="0.35">
      <c r="B16" s="35" t="s">
        <v>1171</v>
      </c>
      <c r="C16" s="13" t="s">
        <v>187</v>
      </c>
      <c r="D16" s="35"/>
      <c r="E16" s="36">
        <f>E7+E11</f>
        <v>179345</v>
      </c>
      <c r="F16" s="36">
        <f>F7+F11</f>
        <v>176877</v>
      </c>
      <c r="G16" s="36" t="s">
        <v>1169</v>
      </c>
    </row>
    <row r="17" spans="2:7" ht="16" x14ac:dyDescent="0.35">
      <c r="B17" s="21" t="s">
        <v>1179</v>
      </c>
      <c r="C17" s="8" t="s">
        <v>99</v>
      </c>
      <c r="D17" s="21"/>
      <c r="E17" s="23">
        <v>0</v>
      </c>
      <c r="F17" s="23">
        <v>0</v>
      </c>
      <c r="G17" s="23">
        <v>223</v>
      </c>
    </row>
    <row r="18" spans="2:7" ht="17" x14ac:dyDescent="0.35">
      <c r="B18" s="35" t="s">
        <v>1174</v>
      </c>
      <c r="C18" s="13" t="s">
        <v>187</v>
      </c>
      <c r="D18" s="35"/>
      <c r="E18" s="36">
        <f>E16</f>
        <v>179345</v>
      </c>
      <c r="F18" s="36">
        <f>F16</f>
        <v>176877</v>
      </c>
      <c r="G18" s="36">
        <f>179046-223</f>
        <v>178823</v>
      </c>
    </row>
    <row r="19" spans="2:7" x14ac:dyDescent="0.35">
      <c r="B19" s="35" t="s">
        <v>1311</v>
      </c>
      <c r="C19" s="13" t="s">
        <v>38</v>
      </c>
      <c r="D19" s="35"/>
      <c r="E19" s="265">
        <f>(255462-E18)/255462*100</f>
        <v>29.795820904870389</v>
      </c>
      <c r="F19" s="265">
        <f>(255462-F18)/255462*100</f>
        <v>30.761913709279661</v>
      </c>
      <c r="G19" s="265">
        <f>(255462-G18)/255462*100</f>
        <v>30.000156579060683</v>
      </c>
    </row>
    <row r="20" spans="2:7" x14ac:dyDescent="0.35">
      <c r="B20" s="35"/>
      <c r="C20" s="13"/>
      <c r="D20" s="35"/>
      <c r="E20" s="36"/>
      <c r="F20" s="36"/>
      <c r="G20" s="36"/>
    </row>
    <row r="21" spans="2:7" x14ac:dyDescent="0.35">
      <c r="B21" s="19" t="s">
        <v>90</v>
      </c>
      <c r="C21" s="19"/>
      <c r="D21" s="19"/>
      <c r="E21" s="20"/>
      <c r="F21" s="20"/>
      <c r="G21" s="20"/>
    </row>
    <row r="22" spans="2:7" s="13" customFormat="1" ht="30" customHeight="1" x14ac:dyDescent="0.35">
      <c r="B22" s="35" t="s">
        <v>102</v>
      </c>
      <c r="C22" s="13" t="s">
        <v>187</v>
      </c>
      <c r="D22" s="35" t="s">
        <v>141</v>
      </c>
      <c r="E22" s="36">
        <f>SUM(E24:E38)</f>
        <v>646658.93527777505</v>
      </c>
      <c r="F22" s="36">
        <f>SUM(F24:F38)</f>
        <v>657965.30987000011</v>
      </c>
      <c r="G22" s="36">
        <f>SUM(G24:G38)</f>
        <v>699721</v>
      </c>
    </row>
    <row r="23" spans="2:7" s="24" customFormat="1" ht="30" customHeight="1" x14ac:dyDescent="0.35">
      <c r="B23" s="28" t="s">
        <v>91</v>
      </c>
      <c r="E23" s="74"/>
      <c r="F23" s="74"/>
      <c r="G23" s="74"/>
    </row>
    <row r="24" spans="2:7" ht="30" customHeight="1" x14ac:dyDescent="0.35">
      <c r="B24" s="21" t="s">
        <v>92</v>
      </c>
      <c r="C24" s="8" t="s">
        <v>99</v>
      </c>
      <c r="D24" s="21" t="s">
        <v>141</v>
      </c>
      <c r="E24" s="23">
        <v>419216.99887627567</v>
      </c>
      <c r="F24" s="23">
        <v>501646.00985000003</v>
      </c>
      <c r="G24" s="23">
        <v>425050</v>
      </c>
    </row>
    <row r="25" spans="2:7" ht="30" customHeight="1" x14ac:dyDescent="0.35">
      <c r="B25" s="21" t="s">
        <v>93</v>
      </c>
      <c r="C25" s="8" t="s">
        <v>99</v>
      </c>
      <c r="D25" s="21" t="s">
        <v>141</v>
      </c>
      <c r="E25" s="23">
        <v>32146.221745557763</v>
      </c>
      <c r="F25" s="23">
        <v>7963.2199999999993</v>
      </c>
      <c r="G25" s="23">
        <v>14522</v>
      </c>
    </row>
    <row r="26" spans="2:7" ht="30" customHeight="1" x14ac:dyDescent="0.35">
      <c r="B26" s="21" t="s">
        <v>94</v>
      </c>
      <c r="C26" s="8" t="s">
        <v>99</v>
      </c>
      <c r="D26" s="21" t="s">
        <v>141</v>
      </c>
      <c r="E26" s="23">
        <v>155082.42316689185</v>
      </c>
      <c r="F26" s="23">
        <v>97894</v>
      </c>
      <c r="G26" s="23">
        <v>80137</v>
      </c>
    </row>
    <row r="27" spans="2:7" ht="30" customHeight="1" x14ac:dyDescent="0.35">
      <c r="B27" s="21" t="s">
        <v>95</v>
      </c>
      <c r="C27" s="8" t="s">
        <v>99</v>
      </c>
      <c r="D27" s="21" t="s">
        <v>141</v>
      </c>
      <c r="E27" s="23">
        <v>30860.648332195778</v>
      </c>
      <c r="F27" s="23">
        <v>40978.232020000003</v>
      </c>
      <c r="G27" s="23">
        <v>34004</v>
      </c>
    </row>
    <row r="28" spans="2:7" ht="30" customHeight="1" x14ac:dyDescent="0.35">
      <c r="B28" s="21" t="s">
        <v>96</v>
      </c>
      <c r="C28" s="8" t="s">
        <v>99</v>
      </c>
      <c r="D28" s="21" t="s">
        <v>141</v>
      </c>
      <c r="E28" s="23">
        <v>7446.1388568537759</v>
      </c>
      <c r="F28" s="23">
        <v>8401.4199999999983</v>
      </c>
      <c r="G28" s="23">
        <v>6568</v>
      </c>
    </row>
    <row r="29" spans="2:7" ht="30" customHeight="1" x14ac:dyDescent="0.35">
      <c r="B29" s="21" t="s">
        <v>98</v>
      </c>
      <c r="C29" s="8" t="s">
        <v>99</v>
      </c>
      <c r="D29" s="21" t="s">
        <v>141</v>
      </c>
      <c r="E29" s="23">
        <v>1901.0070000000001</v>
      </c>
      <c r="F29" s="23">
        <v>1044.6279999999999</v>
      </c>
      <c r="G29" s="23">
        <v>10939</v>
      </c>
    </row>
    <row r="30" spans="2:7" ht="30" customHeight="1" x14ac:dyDescent="0.35">
      <c r="B30" s="21" t="s">
        <v>97</v>
      </c>
      <c r="C30" s="8" t="s">
        <v>99</v>
      </c>
      <c r="D30" s="21" t="s">
        <v>141</v>
      </c>
      <c r="E30" s="23">
        <v>5.4973000000000001</v>
      </c>
      <c r="F30" s="23">
        <v>37.800000000000004</v>
      </c>
      <c r="G30" s="23">
        <v>1043</v>
      </c>
    </row>
    <row r="31" spans="2:7" ht="30" customHeight="1" x14ac:dyDescent="0.35">
      <c r="B31" s="21" t="s">
        <v>1314</v>
      </c>
      <c r="C31" s="8" t="s">
        <v>99</v>
      </c>
      <c r="D31" s="21" t="s">
        <v>141</v>
      </c>
      <c r="E31" s="23" t="s">
        <v>367</v>
      </c>
      <c r="F31" s="23" t="s">
        <v>367</v>
      </c>
      <c r="G31" s="23" t="s">
        <v>367</v>
      </c>
    </row>
    <row r="32" spans="2:7" ht="30" customHeight="1" x14ac:dyDescent="0.35">
      <c r="B32" s="21" t="s">
        <v>1315</v>
      </c>
      <c r="C32" s="8" t="s">
        <v>99</v>
      </c>
      <c r="D32" s="21" t="s">
        <v>141</v>
      </c>
      <c r="E32" s="23" t="s">
        <v>1213</v>
      </c>
      <c r="F32" s="23" t="s">
        <v>1213</v>
      </c>
      <c r="G32" s="23">
        <v>127458</v>
      </c>
    </row>
    <row r="33" spans="2:7" ht="30" customHeight="1" x14ac:dyDescent="0.35">
      <c r="B33" s="21" t="s">
        <v>1316</v>
      </c>
      <c r="C33" s="8" t="s">
        <v>99</v>
      </c>
      <c r="D33" s="21" t="s">
        <v>141</v>
      </c>
      <c r="E33" s="23" t="s">
        <v>367</v>
      </c>
      <c r="F33" s="23" t="s">
        <v>367</v>
      </c>
      <c r="G33" s="23" t="s">
        <v>367</v>
      </c>
    </row>
    <row r="34" spans="2:7" ht="30" customHeight="1" x14ac:dyDescent="0.35">
      <c r="B34" s="21" t="s">
        <v>1317</v>
      </c>
      <c r="C34" s="8" t="s">
        <v>99</v>
      </c>
      <c r="D34" s="21" t="s">
        <v>141</v>
      </c>
      <c r="E34" s="23" t="s">
        <v>367</v>
      </c>
      <c r="F34" s="23" t="s">
        <v>367</v>
      </c>
      <c r="G34" s="23" t="s">
        <v>367</v>
      </c>
    </row>
    <row r="35" spans="2:7" ht="30" customHeight="1" x14ac:dyDescent="0.35">
      <c r="B35" s="21" t="s">
        <v>1318</v>
      </c>
      <c r="C35" s="8" t="s">
        <v>99</v>
      </c>
      <c r="D35" s="21" t="s">
        <v>141</v>
      </c>
      <c r="E35" s="23" t="s">
        <v>367</v>
      </c>
      <c r="F35" s="23" t="s">
        <v>367</v>
      </c>
      <c r="G35" s="23" t="s">
        <v>367</v>
      </c>
    </row>
    <row r="36" spans="2:7" ht="30" customHeight="1" x14ac:dyDescent="0.35">
      <c r="B36" s="21" t="s">
        <v>1319</v>
      </c>
      <c r="C36" s="8" t="s">
        <v>99</v>
      </c>
      <c r="D36" s="21" t="s">
        <v>141</v>
      </c>
      <c r="E36" s="23" t="s">
        <v>367</v>
      </c>
      <c r="F36" s="23" t="s">
        <v>367</v>
      </c>
      <c r="G36" s="23" t="s">
        <v>367</v>
      </c>
    </row>
    <row r="37" spans="2:7" ht="30" customHeight="1" x14ac:dyDescent="0.35">
      <c r="B37" s="21" t="s">
        <v>1320</v>
      </c>
      <c r="C37" s="8" t="s">
        <v>99</v>
      </c>
      <c r="D37" s="21" t="s">
        <v>141</v>
      </c>
      <c r="E37" s="23" t="s">
        <v>367</v>
      </c>
      <c r="F37" s="23" t="s">
        <v>367</v>
      </c>
      <c r="G37" s="23" t="s">
        <v>367</v>
      </c>
    </row>
    <row r="38" spans="2:7" ht="30" customHeight="1" x14ac:dyDescent="0.35">
      <c r="B38" s="21" t="s">
        <v>1321</v>
      </c>
      <c r="C38" s="8" t="s">
        <v>99</v>
      </c>
      <c r="D38" s="21" t="s">
        <v>141</v>
      </c>
      <c r="E38" s="23" t="s">
        <v>367</v>
      </c>
      <c r="F38" s="23" t="s">
        <v>367</v>
      </c>
      <c r="G38" s="23" t="s">
        <v>367</v>
      </c>
    </row>
    <row r="40" spans="2:7" x14ac:dyDescent="0.35">
      <c r="B40" s="19" t="s">
        <v>100</v>
      </c>
      <c r="C40" s="19"/>
      <c r="D40" s="19"/>
      <c r="E40" s="20"/>
      <c r="F40" s="20"/>
      <c r="G40" s="20"/>
    </row>
    <row r="41" spans="2:7" s="13" customFormat="1" x14ac:dyDescent="0.35">
      <c r="B41" s="13" t="s">
        <v>195</v>
      </c>
      <c r="D41" s="35"/>
      <c r="E41" s="38"/>
      <c r="F41" s="38"/>
      <c r="G41" s="14"/>
    </row>
    <row r="42" spans="2:7" s="13" customFormat="1" ht="28" x14ac:dyDescent="0.35">
      <c r="B42" s="8" t="s">
        <v>193</v>
      </c>
      <c r="C42" s="8" t="s">
        <v>341</v>
      </c>
      <c r="D42" s="21" t="s">
        <v>142</v>
      </c>
      <c r="E42" s="67">
        <f>(E7+E10+E22)/(E49*10^3)</f>
        <v>113.49889372808985</v>
      </c>
      <c r="F42" s="67">
        <f>(F7+F10+F22)/(F49*10^3)</f>
        <v>90.611842889490802</v>
      </c>
      <c r="G42" s="67">
        <v>76.78</v>
      </c>
    </row>
    <row r="43" spans="2:7" s="13" customFormat="1" ht="30" customHeight="1" x14ac:dyDescent="0.35">
      <c r="B43" s="13" t="s">
        <v>1067</v>
      </c>
      <c r="C43" s="13" t="s">
        <v>1186</v>
      </c>
      <c r="D43" s="35" t="s">
        <v>142</v>
      </c>
      <c r="E43" s="68">
        <f>(E7+E10)/(E49*10^3)</f>
        <v>24.793964334705077</v>
      </c>
      <c r="F43" s="68">
        <f>(F7+F10)/(F49*10^3)</f>
        <v>19.326327193932826</v>
      </c>
      <c r="G43" s="68" t="s">
        <v>1071</v>
      </c>
    </row>
    <row r="44" spans="2:7" s="13" customFormat="1" ht="16" x14ac:dyDescent="0.35">
      <c r="B44" s="8" t="s">
        <v>194</v>
      </c>
      <c r="C44" s="8" t="s">
        <v>341</v>
      </c>
      <c r="D44" s="21" t="s">
        <v>186</v>
      </c>
      <c r="E44" s="67">
        <f>E7/(E49*10^3)</f>
        <v>9.825925925925926</v>
      </c>
      <c r="F44" s="67">
        <f>F7/(F49*10^3)</f>
        <v>8.2354279523293616</v>
      </c>
      <c r="G44" s="67">
        <v>7.19</v>
      </c>
    </row>
    <row r="45" spans="2:7" s="13" customFormat="1" ht="16" x14ac:dyDescent="0.35">
      <c r="B45" s="8" t="s">
        <v>340</v>
      </c>
      <c r="C45" s="8" t="s">
        <v>341</v>
      </c>
      <c r="D45" s="21" t="s">
        <v>186</v>
      </c>
      <c r="E45" s="67">
        <f>(E10)/(E49*10^3)</f>
        <v>14.968038408779149</v>
      </c>
      <c r="F45" s="67">
        <f>(F10)/(F49*10^3)</f>
        <v>11.090899241603466</v>
      </c>
      <c r="G45" s="67">
        <v>8.59</v>
      </c>
    </row>
    <row r="46" spans="2:7" s="13" customFormat="1" ht="16" x14ac:dyDescent="0.35">
      <c r="B46" s="8" t="s">
        <v>196</v>
      </c>
      <c r="C46" s="8" t="s">
        <v>341</v>
      </c>
      <c r="D46" s="21" t="s">
        <v>186</v>
      </c>
      <c r="E46" s="67">
        <f>(E11)/(E49*10^3)</f>
        <v>14.775582990397805</v>
      </c>
      <c r="F46" s="67">
        <f>(F11)/(F49*10^3)</f>
        <v>10.927843986998917</v>
      </c>
      <c r="G46" s="67">
        <v>8.42</v>
      </c>
    </row>
    <row r="47" spans="2:7" s="13" customFormat="1" ht="28" x14ac:dyDescent="0.35">
      <c r="B47" s="8" t="s">
        <v>197</v>
      </c>
      <c r="C47" s="8" t="s">
        <v>341</v>
      </c>
      <c r="D47" s="21" t="s">
        <v>142</v>
      </c>
      <c r="E47" s="67">
        <f>E22/(E49*10^3)</f>
        <v>88.704929393384774</v>
      </c>
      <c r="F47" s="67">
        <f>F22/(F49*10^3)</f>
        <v>71.285515695557976</v>
      </c>
      <c r="G47" s="67">
        <v>61</v>
      </c>
    </row>
    <row r="48" spans="2:7" s="13" customFormat="1" ht="16" x14ac:dyDescent="0.35">
      <c r="B48" s="8" t="s">
        <v>198</v>
      </c>
      <c r="C48" s="8" t="s">
        <v>341</v>
      </c>
      <c r="D48" s="21" t="s">
        <v>177</v>
      </c>
      <c r="E48" s="67" t="s">
        <v>367</v>
      </c>
      <c r="F48" s="67" t="s">
        <v>367</v>
      </c>
      <c r="G48" s="67" t="s">
        <v>367</v>
      </c>
    </row>
    <row r="49" spans="2:11" ht="30" customHeight="1" x14ac:dyDescent="0.35">
      <c r="B49" s="8" t="s">
        <v>80</v>
      </c>
      <c r="C49" s="8" t="s">
        <v>342</v>
      </c>
      <c r="D49" s="8" t="s">
        <v>101</v>
      </c>
      <c r="E49" s="12">
        <v>7.29</v>
      </c>
      <c r="F49" s="12">
        <v>9.23</v>
      </c>
      <c r="G49" s="67">
        <f>11471675*10^-6</f>
        <v>11.471674999999999</v>
      </c>
    </row>
    <row r="50" spans="2:11" s="95" customFormat="1" ht="11.5" x14ac:dyDescent="0.35">
      <c r="B50" s="294" t="s">
        <v>82</v>
      </c>
      <c r="C50" s="294"/>
      <c r="D50" s="294"/>
      <c r="E50" s="294"/>
      <c r="F50" s="294"/>
      <c r="G50" s="294"/>
      <c r="H50" s="294"/>
      <c r="I50" s="294"/>
      <c r="J50" s="294"/>
      <c r="K50" s="294"/>
    </row>
    <row r="51" spans="2:11" s="245" customFormat="1" ht="13" customHeight="1" x14ac:dyDescent="0.35">
      <c r="B51" s="278" t="s">
        <v>380</v>
      </c>
      <c r="C51" s="278"/>
      <c r="D51" s="278"/>
      <c r="E51" s="278"/>
      <c r="F51" s="278"/>
      <c r="G51" s="278"/>
    </row>
    <row r="52" spans="2:11" s="245" customFormat="1" ht="48" customHeight="1" x14ac:dyDescent="0.35">
      <c r="B52" s="278" t="s">
        <v>1283</v>
      </c>
      <c r="C52" s="278"/>
      <c r="D52" s="278"/>
      <c r="E52" s="278"/>
      <c r="F52" s="278"/>
      <c r="G52" s="278"/>
    </row>
    <row r="53" spans="2:11" s="245" customFormat="1" ht="61" customHeight="1" x14ac:dyDescent="0.35">
      <c r="B53" s="278" t="s">
        <v>1322</v>
      </c>
      <c r="C53" s="278"/>
      <c r="D53" s="278"/>
      <c r="E53" s="278"/>
      <c r="F53" s="278"/>
      <c r="G53" s="278"/>
    </row>
    <row r="54" spans="2:11" s="245" customFormat="1" ht="48" customHeight="1" x14ac:dyDescent="0.35">
      <c r="B54" s="278" t="s">
        <v>1312</v>
      </c>
      <c r="C54" s="278"/>
      <c r="D54" s="278"/>
      <c r="E54" s="278"/>
      <c r="F54" s="278"/>
      <c r="G54" s="278"/>
    </row>
    <row r="55" spans="2:11" s="245" customFormat="1" ht="12" x14ac:dyDescent="0.35">
      <c r="B55" s="245" t="s">
        <v>1313</v>
      </c>
      <c r="E55" s="246"/>
      <c r="F55" s="246"/>
      <c r="G55" s="246"/>
    </row>
  </sheetData>
  <sheetProtection algorithmName="SHA-512" hashValue="tsXUL4cRtOTnpfBoPDpXj7gyD50PWIkt1n8Sv+d1DxpLaqv75ONNMQaMCQzi7B+MftNs52JH4I/yUvlpTNuS4g==" saltValue="aPTEb8iQu2r6cw59QevGxw==" spinCount="100000" sheet="1" objects="1" scenarios="1"/>
  <mergeCells count="5">
    <mergeCell ref="B54:G54"/>
    <mergeCell ref="B50:K50"/>
    <mergeCell ref="B51:G51"/>
    <mergeCell ref="B52:G52"/>
    <mergeCell ref="B53:G53"/>
  </mergeCells>
  <pageMargins left="0.7" right="0.7" top="0.75" bottom="0.75" header="0.3" footer="0.3"/>
  <pageSetup paperSize="9" scale="5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A5B7C-9658-4366-88EE-8E361942106C}">
  <sheetPr>
    <tabColor rgb="FF0287A9"/>
    <pageSetUpPr fitToPage="1"/>
  </sheetPr>
  <dimension ref="B2:K28"/>
  <sheetViews>
    <sheetView zoomScale="80" zoomScaleNormal="80" zoomScaleSheetLayoutView="90" workbookViewId="0">
      <selection activeCell="B10" sqref="B10"/>
    </sheetView>
  </sheetViews>
  <sheetFormatPr defaultRowHeight="14" x14ac:dyDescent="0.35"/>
  <cols>
    <col min="1" max="1" width="3.6328125" style="8" customWidth="1"/>
    <col min="2" max="2" width="80.6328125" style="8" customWidth="1"/>
    <col min="3" max="3" width="31.90625" style="8" bestFit="1" customWidth="1"/>
    <col min="4" max="4" width="23.7265625" style="8" bestFit="1" customWidth="1"/>
    <col min="5" max="5" width="12.36328125" style="12" bestFit="1" customWidth="1"/>
    <col min="6" max="7" width="12.81640625" style="12" bestFit="1" customWidth="1"/>
    <col min="8" max="8" width="3.6328125" style="8" customWidth="1"/>
    <col min="9" max="9" width="9.54296875" style="8" bestFit="1" customWidth="1"/>
    <col min="10" max="16384" width="8.7265625" style="8"/>
  </cols>
  <sheetData>
    <row r="2" spans="2:7" s="6" customFormat="1" ht="15.5" x14ac:dyDescent="0.35">
      <c r="B2" s="7" t="s">
        <v>0</v>
      </c>
      <c r="C2" s="7"/>
      <c r="E2" s="11"/>
      <c r="F2" s="11"/>
      <c r="G2" s="11"/>
    </row>
    <row r="4" spans="2:7" s="9" customFormat="1" ht="15.5" x14ac:dyDescent="0.35">
      <c r="B4" s="9" t="s">
        <v>46</v>
      </c>
      <c r="E4" s="22"/>
      <c r="F4" s="22"/>
      <c r="G4" s="22"/>
    </row>
    <row r="5" spans="2:7" s="17" customFormat="1" ht="16" x14ac:dyDescent="0.35">
      <c r="B5" s="15"/>
      <c r="C5" s="15" t="s">
        <v>1358</v>
      </c>
      <c r="D5" s="15" t="s">
        <v>20</v>
      </c>
      <c r="E5" s="16" t="s">
        <v>17</v>
      </c>
      <c r="F5" s="16" t="s">
        <v>18</v>
      </c>
      <c r="G5" s="16" t="s">
        <v>19</v>
      </c>
    </row>
    <row r="6" spans="2:7" ht="16.5" x14ac:dyDescent="0.35">
      <c r="B6" s="19" t="s">
        <v>1360</v>
      </c>
      <c r="C6" s="19"/>
      <c r="D6" s="19"/>
      <c r="E6" s="20"/>
      <c r="F6" s="20"/>
      <c r="G6" s="20"/>
    </row>
    <row r="7" spans="2:7" s="13" customFormat="1" ht="30" customHeight="1" x14ac:dyDescent="0.35">
      <c r="B7" s="35" t="s">
        <v>180</v>
      </c>
      <c r="C7" s="13" t="s">
        <v>185</v>
      </c>
      <c r="D7" s="13" t="s">
        <v>103</v>
      </c>
      <c r="E7" s="36">
        <f>SUM(E8:E12)</f>
        <v>2913456.7800000003</v>
      </c>
      <c r="F7" s="36">
        <f>SUM(F8:F12)</f>
        <v>2500232.13</v>
      </c>
      <c r="G7" s="36" t="s">
        <v>1073</v>
      </c>
    </row>
    <row r="8" spans="2:7" ht="30" customHeight="1" x14ac:dyDescent="0.35">
      <c r="B8" s="8" t="s">
        <v>981</v>
      </c>
      <c r="C8" s="8" t="s">
        <v>183</v>
      </c>
      <c r="D8" s="8" t="s">
        <v>103</v>
      </c>
      <c r="E8" s="23">
        <v>6508</v>
      </c>
      <c r="F8" s="23">
        <v>73</v>
      </c>
      <c r="G8" s="23" t="s">
        <v>1074</v>
      </c>
    </row>
    <row r="9" spans="2:7" ht="30" customHeight="1" x14ac:dyDescent="0.35">
      <c r="B9" s="21" t="s">
        <v>980</v>
      </c>
      <c r="C9" s="8" t="s">
        <v>183</v>
      </c>
      <c r="D9" s="8" t="s">
        <v>103</v>
      </c>
      <c r="E9" s="23">
        <v>341492</v>
      </c>
      <c r="F9" s="23">
        <v>141242</v>
      </c>
      <c r="G9" s="23" t="s">
        <v>1075</v>
      </c>
    </row>
    <row r="10" spans="2:7" ht="30" customHeight="1" x14ac:dyDescent="0.35">
      <c r="B10" s="21" t="s">
        <v>182</v>
      </c>
      <c r="C10" s="8" t="s">
        <v>183</v>
      </c>
      <c r="D10" s="8" t="s">
        <v>103</v>
      </c>
      <c r="E10" s="23">
        <v>0</v>
      </c>
      <c r="F10" s="23">
        <v>0</v>
      </c>
      <c r="G10" s="23">
        <v>0</v>
      </c>
    </row>
    <row r="11" spans="2:7" ht="30" customHeight="1" x14ac:dyDescent="0.35">
      <c r="B11" s="21" t="s">
        <v>181</v>
      </c>
      <c r="C11" s="8" t="s">
        <v>183</v>
      </c>
      <c r="D11" s="8" t="s">
        <v>103</v>
      </c>
      <c r="E11" s="23">
        <v>0</v>
      </c>
      <c r="F11" s="23">
        <v>0</v>
      </c>
      <c r="G11" s="23">
        <v>0</v>
      </c>
    </row>
    <row r="12" spans="2:7" ht="30" customHeight="1" x14ac:dyDescent="0.35">
      <c r="B12" s="21" t="s">
        <v>1368</v>
      </c>
      <c r="C12" s="8" t="s">
        <v>183</v>
      </c>
      <c r="D12" s="8" t="s">
        <v>103</v>
      </c>
      <c r="E12" s="23">
        <f>1768667.78+796789</f>
        <v>2565456.7800000003</v>
      </c>
      <c r="F12" s="23">
        <f>1671457.83+687459.3</f>
        <v>2358917.13</v>
      </c>
      <c r="G12" s="23" t="s">
        <v>1076</v>
      </c>
    </row>
    <row r="13" spans="2:7" x14ac:dyDescent="0.35">
      <c r="B13" s="21"/>
      <c r="F13" s="23"/>
      <c r="G13" s="23"/>
    </row>
    <row r="14" spans="2:7" s="13" customFormat="1" ht="30" customHeight="1" x14ac:dyDescent="0.35">
      <c r="B14" s="35" t="s">
        <v>106</v>
      </c>
      <c r="E14" s="14"/>
      <c r="F14" s="36"/>
      <c r="G14" s="36"/>
    </row>
    <row r="15" spans="2:7" ht="30" customHeight="1" x14ac:dyDescent="0.35">
      <c r="B15" s="21" t="s">
        <v>107</v>
      </c>
      <c r="C15" s="8" t="s">
        <v>183</v>
      </c>
      <c r="D15" s="8" t="s">
        <v>108</v>
      </c>
      <c r="E15" s="23">
        <f>1768667.78+E8+E9+E10+E11</f>
        <v>2116667.7800000003</v>
      </c>
      <c r="F15" s="23">
        <f>1671457.83+F8+F9+F10+F11</f>
        <v>1812772.83</v>
      </c>
      <c r="G15" s="23" t="s">
        <v>1077</v>
      </c>
    </row>
    <row r="16" spans="2:7" ht="30" customHeight="1" x14ac:dyDescent="0.35">
      <c r="B16" s="21" t="s">
        <v>189</v>
      </c>
      <c r="C16" s="8" t="s">
        <v>183</v>
      </c>
      <c r="D16" s="8" t="s">
        <v>108</v>
      </c>
      <c r="E16" s="23">
        <f>796789</f>
        <v>796789</v>
      </c>
      <c r="F16" s="23">
        <f>687459.3</f>
        <v>687459.3</v>
      </c>
      <c r="G16" s="23" t="s">
        <v>1078</v>
      </c>
    </row>
    <row r="17" spans="2:11" x14ac:dyDescent="0.35">
      <c r="B17" s="21"/>
      <c r="F17" s="23"/>
    </row>
    <row r="18" spans="2:11" x14ac:dyDescent="0.35">
      <c r="B18" s="19" t="s">
        <v>47</v>
      </c>
      <c r="C18" s="19"/>
      <c r="D18" s="19"/>
      <c r="E18" s="20"/>
      <c r="F18" s="20"/>
      <c r="G18" s="20"/>
    </row>
    <row r="19" spans="2:11" s="13" customFormat="1" ht="30" customHeight="1" x14ac:dyDescent="0.35">
      <c r="B19" s="13" t="s">
        <v>1072</v>
      </c>
      <c r="C19" s="13" t="s">
        <v>344</v>
      </c>
      <c r="D19" s="13" t="s">
        <v>144</v>
      </c>
      <c r="E19" s="68">
        <f>E7/(E20*10^3)</f>
        <v>399.65113580246918</v>
      </c>
      <c r="F19" s="68">
        <f t="shared" ref="F19" si="0">F7/(F20*10^3)</f>
        <v>270.88105417118089</v>
      </c>
      <c r="G19" s="68">
        <f>2673359/(G20*10^3)</f>
        <v>233.03998762168561</v>
      </c>
    </row>
    <row r="20" spans="2:11" ht="30" customHeight="1" x14ac:dyDescent="0.35">
      <c r="B20" s="8" t="s">
        <v>80</v>
      </c>
      <c r="C20" s="8" t="s">
        <v>342</v>
      </c>
      <c r="E20" s="12">
        <v>7.29</v>
      </c>
      <c r="F20" s="12">
        <v>9.23</v>
      </c>
      <c r="G20" s="67">
        <f>11471675/10^6</f>
        <v>11.471674999999999</v>
      </c>
    </row>
    <row r="22" spans="2:11" s="95" customFormat="1" ht="11.5" x14ac:dyDescent="0.35">
      <c r="B22" s="294" t="s">
        <v>82</v>
      </c>
      <c r="C22" s="294"/>
      <c r="D22" s="294"/>
      <c r="E22" s="294"/>
      <c r="F22" s="294"/>
      <c r="G22" s="294"/>
      <c r="H22" s="294"/>
      <c r="I22" s="294"/>
      <c r="J22" s="294"/>
      <c r="K22" s="294"/>
    </row>
    <row r="23" spans="2:11" s="245" customFormat="1" ht="23.5" customHeight="1" x14ac:dyDescent="0.35">
      <c r="B23" s="278" t="s">
        <v>377</v>
      </c>
      <c r="C23" s="279"/>
      <c r="D23" s="279"/>
      <c r="E23" s="279"/>
      <c r="F23" s="279"/>
      <c r="G23" s="279"/>
    </row>
    <row r="24" spans="2:11" s="245" customFormat="1" x14ac:dyDescent="0.35">
      <c r="B24" s="245" t="s">
        <v>1284</v>
      </c>
      <c r="E24" s="246"/>
      <c r="F24" s="246"/>
      <c r="G24" s="246"/>
    </row>
    <row r="25" spans="2:11" s="245" customFormat="1" ht="12" x14ac:dyDescent="0.35">
      <c r="B25" s="245" t="s">
        <v>378</v>
      </c>
      <c r="E25" s="246"/>
      <c r="F25" s="246"/>
      <c r="G25" s="246"/>
    </row>
    <row r="26" spans="2:11" s="245" customFormat="1" ht="12" x14ac:dyDescent="0.35">
      <c r="B26" s="245" t="s">
        <v>379</v>
      </c>
      <c r="E26" s="246"/>
      <c r="F26" s="246"/>
      <c r="G26" s="246"/>
    </row>
    <row r="27" spans="2:11" s="245" customFormat="1" ht="49" customHeight="1" x14ac:dyDescent="0.35">
      <c r="B27" s="278" t="s">
        <v>1359</v>
      </c>
      <c r="C27" s="278"/>
      <c r="D27" s="278"/>
      <c r="E27" s="278"/>
      <c r="F27" s="278"/>
      <c r="G27" s="278"/>
    </row>
    <row r="28" spans="2:11" s="245" customFormat="1" ht="12" x14ac:dyDescent="0.35">
      <c r="B28" s="245" t="s">
        <v>1298</v>
      </c>
      <c r="E28" s="246"/>
      <c r="F28" s="246"/>
      <c r="G28" s="246"/>
    </row>
  </sheetData>
  <sheetProtection algorithmName="SHA-512" hashValue="faueuuTYolwU4Zs8iNtEmhp1i+kkpiZxBEqgum8a676AblMg/4vLG8/S2UAOUPznpC2im1iJ6zSJG+u4v/wD+Q==" saltValue="Mm7QJ3zv3Kew1GHOha9yJQ==" spinCount="100000" sheet="1" objects="1" scenarios="1"/>
  <mergeCells count="3">
    <mergeCell ref="B22:K22"/>
    <mergeCell ref="B23:G23"/>
    <mergeCell ref="B27:G27"/>
  </mergeCells>
  <pageMargins left="0.7" right="0.7" top="0.75" bottom="0.75" header="0.3" footer="0.3"/>
  <pageSetup paperSize="9" scale="4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53364-2592-4A49-8AD6-69F64D92A4ED}">
  <sheetPr>
    <tabColor rgb="FF0287A9"/>
    <pageSetUpPr fitToPage="1"/>
  </sheetPr>
  <dimension ref="B2:K28"/>
  <sheetViews>
    <sheetView zoomScale="80" zoomScaleNormal="80" workbookViewId="0">
      <selection activeCell="B14" sqref="B14"/>
    </sheetView>
  </sheetViews>
  <sheetFormatPr defaultRowHeight="14" x14ac:dyDescent="0.35"/>
  <cols>
    <col min="1" max="1" width="3.6328125" style="8" customWidth="1"/>
    <col min="2" max="2" width="80.6328125" style="8" customWidth="1"/>
    <col min="3" max="3" width="8.7265625" style="8"/>
    <col min="4" max="4" width="23" style="8" customWidth="1"/>
    <col min="5" max="7" width="10.6328125" style="12" customWidth="1"/>
    <col min="8" max="8" width="3.6328125" style="8" customWidth="1"/>
    <col min="9" max="16384" width="8.7265625" style="8"/>
  </cols>
  <sheetData>
    <row r="2" spans="2:11" s="6" customFormat="1" ht="15.5" x14ac:dyDescent="0.35">
      <c r="B2" s="7" t="s">
        <v>0</v>
      </c>
      <c r="C2" s="7"/>
      <c r="E2" s="11"/>
      <c r="F2" s="11"/>
      <c r="G2" s="11"/>
    </row>
    <row r="4" spans="2:11" s="9" customFormat="1" ht="15.5" x14ac:dyDescent="0.35">
      <c r="B4" s="9" t="s">
        <v>48</v>
      </c>
      <c r="E4" s="22"/>
      <c r="F4" s="22"/>
      <c r="G4" s="22"/>
    </row>
    <row r="5" spans="2:11" s="17" customFormat="1" x14ac:dyDescent="0.35">
      <c r="B5" s="15"/>
      <c r="C5" s="15" t="s">
        <v>5</v>
      </c>
      <c r="D5" s="15" t="s">
        <v>20</v>
      </c>
      <c r="E5" s="16" t="s">
        <v>17</v>
      </c>
      <c r="F5" s="16" t="s">
        <v>18</v>
      </c>
      <c r="G5" s="16" t="s">
        <v>19</v>
      </c>
    </row>
    <row r="6" spans="2:11" ht="16.5" x14ac:dyDescent="0.35">
      <c r="B6" s="19" t="s">
        <v>1079</v>
      </c>
      <c r="C6" s="19"/>
      <c r="D6" s="19"/>
      <c r="E6" s="20"/>
      <c r="F6" s="20"/>
      <c r="G6" s="20"/>
    </row>
    <row r="7" spans="2:11" s="13" customFormat="1" ht="28" x14ac:dyDescent="0.35">
      <c r="B7" s="35" t="s">
        <v>184</v>
      </c>
      <c r="C7" s="13" t="s">
        <v>104</v>
      </c>
      <c r="D7" s="35" t="s">
        <v>145</v>
      </c>
      <c r="E7" s="36">
        <f>SUM(E9:E12)</f>
        <v>131972.80412025945</v>
      </c>
      <c r="F7" s="36">
        <f>SUM(F9:F12)</f>
        <v>190365.62046310792</v>
      </c>
      <c r="G7" s="36" t="s">
        <v>1080</v>
      </c>
    </row>
    <row r="8" spans="2:11" s="13" customFormat="1" x14ac:dyDescent="0.35">
      <c r="B8" s="35"/>
      <c r="D8" s="35"/>
      <c r="E8" s="36"/>
      <c r="F8" s="36"/>
      <c r="G8" s="36"/>
    </row>
    <row r="9" spans="2:11" ht="28" x14ac:dyDescent="0.35">
      <c r="B9" s="297" t="s">
        <v>105</v>
      </c>
      <c r="C9" s="8" t="s">
        <v>104</v>
      </c>
      <c r="D9" s="21" t="s">
        <v>145</v>
      </c>
      <c r="E9" s="23">
        <v>70966</v>
      </c>
      <c r="F9" s="23">
        <v>122292</v>
      </c>
      <c r="G9" s="23" t="s">
        <v>1081</v>
      </c>
    </row>
    <row r="10" spans="2:11" x14ac:dyDescent="0.35">
      <c r="B10" s="297"/>
      <c r="C10" s="8" t="s">
        <v>38</v>
      </c>
      <c r="D10" s="21"/>
      <c r="E10" s="23">
        <f>70966/131973*100</f>
        <v>53.773120259447005</v>
      </c>
      <c r="F10" s="23">
        <f>122292/190366*100</f>
        <v>64.240463107907928</v>
      </c>
      <c r="G10" s="23">
        <f>127603/171616*100</f>
        <v>74.353789856423646</v>
      </c>
    </row>
    <row r="11" spans="2:11" x14ac:dyDescent="0.35">
      <c r="B11" s="21"/>
      <c r="D11" s="21"/>
      <c r="E11" s="23"/>
      <c r="F11" s="23"/>
      <c r="G11" s="23"/>
    </row>
    <row r="12" spans="2:11" ht="28" x14ac:dyDescent="0.35">
      <c r="B12" s="21" t="s">
        <v>339</v>
      </c>
      <c r="C12" s="8" t="s">
        <v>104</v>
      </c>
      <c r="D12" s="21" t="s">
        <v>145</v>
      </c>
      <c r="E12" s="23">
        <f>E13+E14</f>
        <v>60953.031000000003</v>
      </c>
      <c r="F12" s="23">
        <f t="shared" ref="F12" si="0">F13+F14</f>
        <v>68009.38</v>
      </c>
      <c r="G12" s="23" t="s">
        <v>1082</v>
      </c>
    </row>
    <row r="13" spans="2:11" ht="28" x14ac:dyDescent="0.35">
      <c r="B13" s="102" t="s">
        <v>146</v>
      </c>
      <c r="C13" s="8" t="s">
        <v>104</v>
      </c>
      <c r="D13" s="21" t="s">
        <v>145</v>
      </c>
      <c r="E13" s="23">
        <f>24031.41+8633.051</f>
        <v>32664.460999999999</v>
      </c>
      <c r="F13" s="23">
        <f>18914.12+7840.4</f>
        <v>26754.519999999997</v>
      </c>
      <c r="G13" s="23" t="s">
        <v>1083</v>
      </c>
    </row>
    <row r="14" spans="2:11" ht="28" x14ac:dyDescent="0.35">
      <c r="B14" s="102" t="s">
        <v>147</v>
      </c>
      <c r="C14" s="8" t="s">
        <v>104</v>
      </c>
      <c r="D14" s="21" t="s">
        <v>145</v>
      </c>
      <c r="E14" s="23">
        <v>28288.57</v>
      </c>
      <c r="F14" s="23">
        <v>41254.86</v>
      </c>
      <c r="G14" s="23" t="s">
        <v>1084</v>
      </c>
    </row>
    <row r="16" spans="2:11" s="95" customFormat="1" ht="11.5" x14ac:dyDescent="0.35">
      <c r="B16" s="247" t="s">
        <v>82</v>
      </c>
      <c r="C16" s="247"/>
      <c r="D16" s="247"/>
      <c r="E16" s="247"/>
      <c r="F16" s="247"/>
      <c r="G16" s="247"/>
      <c r="H16" s="247"/>
      <c r="I16" s="247"/>
      <c r="J16" s="247"/>
      <c r="K16" s="247"/>
    </row>
    <row r="17" spans="2:7" s="245" customFormat="1" ht="36.5" customHeight="1" x14ac:dyDescent="0.35">
      <c r="B17" s="278" t="s">
        <v>368</v>
      </c>
      <c r="C17" s="279"/>
      <c r="D17" s="279"/>
      <c r="E17" s="279"/>
      <c r="F17" s="279"/>
      <c r="G17" s="279"/>
    </row>
    <row r="18" spans="2:7" s="245" customFormat="1" ht="12" x14ac:dyDescent="0.35">
      <c r="B18" s="245" t="s">
        <v>1299</v>
      </c>
      <c r="E18" s="246"/>
      <c r="F18" s="246"/>
      <c r="G18" s="246"/>
    </row>
    <row r="19" spans="2:7" s="95" customFormat="1" ht="11.5" x14ac:dyDescent="0.35">
      <c r="E19" s="96"/>
      <c r="F19" s="96"/>
      <c r="G19" s="96"/>
    </row>
    <row r="20" spans="2:7" s="95" customFormat="1" ht="11.5" x14ac:dyDescent="0.35">
      <c r="E20" s="96"/>
      <c r="F20" s="96"/>
      <c r="G20" s="96"/>
    </row>
    <row r="21" spans="2:7" s="95" customFormat="1" ht="47" customHeight="1" x14ac:dyDescent="0.35">
      <c r="B21" s="296"/>
      <c r="C21" s="296"/>
      <c r="D21" s="296"/>
      <c r="E21" s="296"/>
      <c r="F21" s="296"/>
      <c r="G21" s="296"/>
    </row>
    <row r="22" spans="2:7" x14ac:dyDescent="0.35">
      <c r="B22" s="21"/>
      <c r="F22" s="23"/>
    </row>
    <row r="23" spans="2:7" x14ac:dyDescent="0.35">
      <c r="B23" s="21"/>
      <c r="F23" s="23"/>
    </row>
    <row r="26" spans="2:7" x14ac:dyDescent="0.35">
      <c r="B26" s="21"/>
    </row>
    <row r="27" spans="2:7" x14ac:dyDescent="0.35">
      <c r="B27" s="21"/>
    </row>
    <row r="28" spans="2:7" x14ac:dyDescent="0.35">
      <c r="B28" s="21"/>
    </row>
  </sheetData>
  <sheetProtection algorithmName="SHA-512" hashValue="YSmcEFIUD3TrxiOghOUKETViYIF9GfO7Z0dauESy+vg+9Yk2zLwQ4BK0SXFiKkjNFaRm0Yv2JrdrxQ8Aw6aEoQ==" saltValue="8eEQbt0xif1t+MIYiY5KRA==" spinCount="100000" sheet="1" objects="1" scenarios="1"/>
  <mergeCells count="3">
    <mergeCell ref="B17:G17"/>
    <mergeCell ref="B21:G21"/>
    <mergeCell ref="B9:B10"/>
  </mergeCells>
  <pageMargins left="0.7" right="0.7" top="0.75" bottom="0.75" header="0.3" footer="0.3"/>
  <pageSetup paperSize="9" scale="5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AE55B-637E-48CF-9142-DE8E81F3B2F7}">
  <sheetPr>
    <tabColor rgb="FF8E48FF"/>
    <pageSetUpPr fitToPage="1"/>
  </sheetPr>
  <dimension ref="B2:H96"/>
  <sheetViews>
    <sheetView zoomScale="80" zoomScaleNormal="80" workbookViewId="0">
      <selection activeCell="B16" sqref="B16"/>
    </sheetView>
  </sheetViews>
  <sheetFormatPr defaultRowHeight="14" x14ac:dyDescent="0.35"/>
  <cols>
    <col min="1" max="1" width="3.6328125" style="8" customWidth="1"/>
    <col min="2" max="2" width="48" style="8" customWidth="1"/>
    <col min="3" max="3" width="8.7265625" style="8"/>
    <col min="4" max="4" width="23" style="8" bestFit="1" customWidth="1"/>
    <col min="5" max="5" width="8.7265625" style="12"/>
    <col min="6" max="6" width="9.90625" style="12" bestFit="1" customWidth="1"/>
    <col min="7" max="7" width="8.7265625" style="12"/>
    <col min="8" max="8" width="3.6328125" style="8" customWidth="1"/>
    <col min="9" max="16384" width="8.7265625" style="8"/>
  </cols>
  <sheetData>
    <row r="2" spans="2:7" s="6" customFormat="1" ht="15.5" x14ac:dyDescent="0.35">
      <c r="B2" s="7" t="s">
        <v>0</v>
      </c>
      <c r="C2" s="7"/>
      <c r="E2" s="11"/>
      <c r="F2" s="11"/>
      <c r="G2" s="11"/>
    </row>
    <row r="4" spans="2:7" s="13" customFormat="1" ht="16" x14ac:dyDescent="0.35">
      <c r="B4" s="13" t="s">
        <v>1365</v>
      </c>
      <c r="E4" s="14"/>
      <c r="F4" s="14"/>
      <c r="G4" s="14"/>
    </row>
    <row r="5" spans="2:7" s="17" customFormat="1" x14ac:dyDescent="0.35">
      <c r="B5" s="15"/>
      <c r="C5" s="15" t="s">
        <v>5</v>
      </c>
      <c r="D5" s="15" t="s">
        <v>20</v>
      </c>
      <c r="E5" s="16" t="s">
        <v>17</v>
      </c>
      <c r="F5" s="16" t="s">
        <v>18</v>
      </c>
      <c r="G5" s="16" t="s">
        <v>19</v>
      </c>
    </row>
    <row r="6" spans="2:7" x14ac:dyDescent="0.35">
      <c r="B6" s="19" t="s">
        <v>117</v>
      </c>
      <c r="C6" s="19"/>
      <c r="D6" s="19"/>
      <c r="E6" s="20"/>
      <c r="F6" s="20"/>
      <c r="G6" s="20"/>
    </row>
    <row r="7" spans="2:7" s="13" customFormat="1" ht="56" x14ac:dyDescent="0.35">
      <c r="B7" s="35" t="s">
        <v>12</v>
      </c>
      <c r="C7" s="13" t="s">
        <v>52</v>
      </c>
      <c r="D7" s="35" t="s">
        <v>282</v>
      </c>
      <c r="E7" s="36">
        <v>22747</v>
      </c>
      <c r="F7" s="36">
        <v>23829</v>
      </c>
      <c r="G7" s="36">
        <v>24852</v>
      </c>
    </row>
    <row r="8" spans="2:7" s="24" customFormat="1" ht="14.5" x14ac:dyDescent="0.35">
      <c r="B8" s="116" t="s">
        <v>118</v>
      </c>
      <c r="C8" s="116"/>
      <c r="D8" s="116"/>
      <c r="E8" s="122"/>
      <c r="F8" s="122"/>
      <c r="G8" s="123"/>
    </row>
    <row r="9" spans="2:7" s="13" customFormat="1" x14ac:dyDescent="0.35">
      <c r="B9" s="81" t="s">
        <v>21</v>
      </c>
      <c r="C9" s="13" t="s">
        <v>52</v>
      </c>
      <c r="D9" s="35" t="s">
        <v>205</v>
      </c>
      <c r="E9" s="36">
        <v>20542</v>
      </c>
      <c r="F9" s="36">
        <v>20542</v>
      </c>
      <c r="G9" s="36">
        <v>22040</v>
      </c>
    </row>
    <row r="10" spans="2:7" s="13" customFormat="1" ht="28" x14ac:dyDescent="0.35">
      <c r="B10" s="81" t="s">
        <v>22</v>
      </c>
      <c r="C10" s="13" t="s">
        <v>52</v>
      </c>
      <c r="D10" s="35" t="s">
        <v>287</v>
      </c>
      <c r="E10" s="36">
        <v>2205</v>
      </c>
      <c r="F10" s="36">
        <v>2205</v>
      </c>
      <c r="G10" s="36">
        <v>2812</v>
      </c>
    </row>
    <row r="11" spans="2:7" s="24" customFormat="1" ht="14.5" x14ac:dyDescent="0.35">
      <c r="B11" s="116" t="s">
        <v>119</v>
      </c>
      <c r="C11" s="116"/>
      <c r="D11" s="116"/>
      <c r="E11" s="122"/>
      <c r="F11" s="122"/>
      <c r="G11" s="123"/>
    </row>
    <row r="12" spans="2:7" s="13" customFormat="1" x14ac:dyDescent="0.35">
      <c r="B12" s="81" t="s">
        <v>29</v>
      </c>
      <c r="C12" s="13" t="s">
        <v>52</v>
      </c>
      <c r="D12" s="35" t="s">
        <v>205</v>
      </c>
      <c r="E12" s="36">
        <v>12375</v>
      </c>
      <c r="F12" s="36">
        <v>10985</v>
      </c>
      <c r="G12" s="36">
        <v>11116</v>
      </c>
    </row>
    <row r="13" spans="2:7" s="13" customFormat="1" x14ac:dyDescent="0.35">
      <c r="B13" s="81" t="s">
        <v>57</v>
      </c>
      <c r="C13" s="13" t="s">
        <v>52</v>
      </c>
      <c r="D13" s="35" t="s">
        <v>205</v>
      </c>
      <c r="E13" s="36">
        <v>6528</v>
      </c>
      <c r="F13" s="36">
        <v>9937</v>
      </c>
      <c r="G13" s="36">
        <v>10845</v>
      </c>
    </row>
    <row r="14" spans="2:7" s="13" customFormat="1" x14ac:dyDescent="0.35">
      <c r="B14" s="81" t="s">
        <v>58</v>
      </c>
      <c r="C14" s="13" t="s">
        <v>52</v>
      </c>
      <c r="D14" s="35" t="s">
        <v>205</v>
      </c>
      <c r="E14" s="36">
        <v>682</v>
      </c>
      <c r="F14" s="36">
        <v>763</v>
      </c>
      <c r="G14" s="36">
        <v>952</v>
      </c>
    </row>
    <row r="15" spans="2:7" s="13" customFormat="1" x14ac:dyDescent="0.35">
      <c r="B15" s="81" t="s">
        <v>59</v>
      </c>
      <c r="C15" s="13" t="s">
        <v>52</v>
      </c>
      <c r="D15" s="35" t="s">
        <v>205</v>
      </c>
      <c r="E15" s="36">
        <v>364</v>
      </c>
      <c r="F15" s="36">
        <v>381</v>
      </c>
      <c r="G15" s="36">
        <v>677</v>
      </c>
    </row>
    <row r="16" spans="2:7" s="13" customFormat="1" x14ac:dyDescent="0.35">
      <c r="B16" s="81" t="s">
        <v>60</v>
      </c>
      <c r="C16" s="13" t="s">
        <v>52</v>
      </c>
      <c r="D16" s="35" t="s">
        <v>205</v>
      </c>
      <c r="E16" s="36">
        <v>751</v>
      </c>
      <c r="F16" s="36">
        <v>334</v>
      </c>
      <c r="G16" s="36">
        <v>366</v>
      </c>
    </row>
    <row r="17" spans="2:7" s="13" customFormat="1" ht="16" x14ac:dyDescent="0.35">
      <c r="B17" s="81" t="s">
        <v>1361</v>
      </c>
      <c r="C17" s="13" t="s">
        <v>52</v>
      </c>
      <c r="D17" s="35" t="s">
        <v>205</v>
      </c>
      <c r="E17" s="36">
        <v>2047</v>
      </c>
      <c r="F17" s="36">
        <v>1430</v>
      </c>
      <c r="G17" s="36">
        <v>896</v>
      </c>
    </row>
    <row r="19" spans="2:7" x14ac:dyDescent="0.35">
      <c r="B19" s="19" t="s">
        <v>134</v>
      </c>
      <c r="C19" s="19"/>
      <c r="D19" s="19"/>
      <c r="E19" s="20"/>
      <c r="F19" s="20"/>
      <c r="G19" s="20"/>
    </row>
    <row r="20" spans="2:7" s="13" customFormat="1" ht="44" x14ac:dyDescent="0.35">
      <c r="B20" s="35" t="s">
        <v>1364</v>
      </c>
      <c r="C20" s="13" t="s">
        <v>38</v>
      </c>
      <c r="D20" s="13" t="s">
        <v>135</v>
      </c>
      <c r="E20" s="14">
        <v>79</v>
      </c>
      <c r="F20" s="14">
        <v>81</v>
      </c>
      <c r="G20" s="14">
        <v>88</v>
      </c>
    </row>
    <row r="22" spans="2:7" x14ac:dyDescent="0.35">
      <c r="B22" s="19" t="s">
        <v>1086</v>
      </c>
      <c r="C22" s="19"/>
      <c r="D22" s="19"/>
      <c r="E22" s="20"/>
      <c r="F22" s="20"/>
      <c r="G22" s="20"/>
    </row>
    <row r="23" spans="2:7" s="13" customFormat="1" ht="28" x14ac:dyDescent="0.35">
      <c r="B23" s="35" t="s">
        <v>120</v>
      </c>
      <c r="C23" s="13" t="s">
        <v>52</v>
      </c>
      <c r="D23" s="35" t="s">
        <v>285</v>
      </c>
      <c r="E23" s="36">
        <v>4526</v>
      </c>
      <c r="F23" s="36">
        <v>6150</v>
      </c>
      <c r="G23" s="36" t="s">
        <v>1087</v>
      </c>
    </row>
    <row r="24" spans="2:7" s="13" customFormat="1" ht="28" x14ac:dyDescent="0.35">
      <c r="B24" s="35" t="s">
        <v>1362</v>
      </c>
      <c r="C24" s="13" t="s">
        <v>38</v>
      </c>
      <c r="D24" s="35" t="s">
        <v>156</v>
      </c>
      <c r="E24" s="71">
        <f>E23/E7*100</f>
        <v>19.897129291774739</v>
      </c>
      <c r="F24" s="71">
        <f>F23/((F7+E7)/2)*100</f>
        <v>26.408450704225352</v>
      </c>
      <c r="G24" s="71" t="s">
        <v>1088</v>
      </c>
    </row>
    <row r="25" spans="2:7" x14ac:dyDescent="0.35">
      <c r="B25" s="21"/>
    </row>
    <row r="26" spans="2:7" ht="17" x14ac:dyDescent="0.35">
      <c r="B26" s="116" t="s">
        <v>1366</v>
      </c>
      <c r="C26" s="117"/>
      <c r="D26" s="117"/>
      <c r="E26" s="124"/>
      <c r="F26" s="124"/>
      <c r="G26" s="124"/>
    </row>
    <row r="27" spans="2:7" s="13" customFormat="1" x14ac:dyDescent="0.35">
      <c r="B27" s="81" t="s">
        <v>25</v>
      </c>
      <c r="C27" s="13" t="s">
        <v>52</v>
      </c>
      <c r="D27" s="13" t="s">
        <v>124</v>
      </c>
      <c r="E27" s="36">
        <v>1954</v>
      </c>
      <c r="F27" s="36">
        <v>2624</v>
      </c>
      <c r="G27" s="36" t="s">
        <v>1089</v>
      </c>
    </row>
    <row r="28" spans="2:7" s="13" customFormat="1" ht="28" x14ac:dyDescent="0.35">
      <c r="B28" s="81"/>
      <c r="C28" s="13" t="s">
        <v>38</v>
      </c>
      <c r="D28" s="35" t="s">
        <v>156</v>
      </c>
      <c r="E28" s="71">
        <f>E27/E23*100</f>
        <v>43.172779496243926</v>
      </c>
      <c r="F28" s="71">
        <f t="shared" ref="F28" si="0">F27/F23*100</f>
        <v>42.666666666666671</v>
      </c>
      <c r="G28" s="71" t="s">
        <v>1090</v>
      </c>
    </row>
    <row r="29" spans="2:7" s="13" customFormat="1" x14ac:dyDescent="0.35">
      <c r="B29" s="81" t="s">
        <v>122</v>
      </c>
      <c r="C29" s="13" t="s">
        <v>52</v>
      </c>
      <c r="D29" s="13" t="s">
        <v>124</v>
      </c>
      <c r="E29" s="36">
        <v>2292</v>
      </c>
      <c r="F29" s="36">
        <v>3083</v>
      </c>
      <c r="G29" s="36" t="s">
        <v>1091</v>
      </c>
    </row>
    <row r="30" spans="2:7" s="13" customFormat="1" ht="28" x14ac:dyDescent="0.35">
      <c r="B30" s="81"/>
      <c r="C30" s="13" t="s">
        <v>38</v>
      </c>
      <c r="D30" s="35" t="s">
        <v>156</v>
      </c>
      <c r="E30" s="71">
        <f>E29/E23*100</f>
        <v>50.640742377375169</v>
      </c>
      <c r="F30" s="71">
        <f t="shared" ref="F30" si="1">F29/F23*100</f>
        <v>50.130081300813011</v>
      </c>
      <c r="G30" s="71" t="s">
        <v>1092</v>
      </c>
    </row>
    <row r="31" spans="2:7" s="13" customFormat="1" x14ac:dyDescent="0.35">
      <c r="B31" s="81" t="s">
        <v>123</v>
      </c>
      <c r="C31" s="13" t="s">
        <v>69</v>
      </c>
      <c r="D31" s="13" t="s">
        <v>124</v>
      </c>
      <c r="E31" s="36">
        <v>280</v>
      </c>
      <c r="F31" s="36">
        <v>443</v>
      </c>
      <c r="G31" s="36" t="s">
        <v>1093</v>
      </c>
    </row>
    <row r="32" spans="2:7" s="13" customFormat="1" ht="28" x14ac:dyDescent="0.35">
      <c r="C32" s="13" t="s">
        <v>38</v>
      </c>
      <c r="D32" s="35" t="s">
        <v>156</v>
      </c>
      <c r="E32" s="71">
        <f>E31/E23*100</f>
        <v>6.1864781263809103</v>
      </c>
      <c r="F32" s="71">
        <f t="shared" ref="F32" si="2">F31/F23*100</f>
        <v>7.203252032520326</v>
      </c>
      <c r="G32" s="71" t="s">
        <v>1094</v>
      </c>
    </row>
    <row r="34" spans="2:7" ht="14.5" x14ac:dyDescent="0.35">
      <c r="B34" s="116" t="s">
        <v>118</v>
      </c>
      <c r="C34" s="117"/>
      <c r="D34" s="117"/>
      <c r="E34" s="124"/>
      <c r="F34" s="124"/>
      <c r="G34" s="124"/>
    </row>
    <row r="35" spans="2:7" s="13" customFormat="1" x14ac:dyDescent="0.35">
      <c r="B35" s="81" t="s">
        <v>21</v>
      </c>
      <c r="C35" s="13" t="s">
        <v>52</v>
      </c>
      <c r="D35" s="13" t="s">
        <v>124</v>
      </c>
      <c r="E35" s="36">
        <v>4030</v>
      </c>
      <c r="F35" s="36">
        <v>5491</v>
      </c>
      <c r="G35" s="36" t="s">
        <v>1095</v>
      </c>
    </row>
    <row r="36" spans="2:7" s="13" customFormat="1" x14ac:dyDescent="0.35">
      <c r="B36" s="81"/>
      <c r="C36" s="13" t="s">
        <v>38</v>
      </c>
      <c r="D36" s="13" t="s">
        <v>124</v>
      </c>
      <c r="E36" s="71">
        <f>E35/E23*100</f>
        <v>89.041095890410958</v>
      </c>
      <c r="F36" s="71">
        <f t="shared" ref="F36" si="3">F35/F23*100</f>
        <v>89.284552845528452</v>
      </c>
      <c r="G36" s="71" t="s">
        <v>1096</v>
      </c>
    </row>
    <row r="37" spans="2:7" s="13" customFormat="1" ht="28" x14ac:dyDescent="0.35">
      <c r="B37" s="81" t="s">
        <v>22</v>
      </c>
      <c r="C37" s="13" t="s">
        <v>52</v>
      </c>
      <c r="D37" s="35" t="s">
        <v>285</v>
      </c>
      <c r="E37" s="36">
        <v>496</v>
      </c>
      <c r="F37" s="36">
        <v>659</v>
      </c>
      <c r="G37" s="36" t="s">
        <v>1097</v>
      </c>
    </row>
    <row r="38" spans="2:7" s="13" customFormat="1" x14ac:dyDescent="0.35">
      <c r="C38" s="13" t="s">
        <v>38</v>
      </c>
      <c r="D38" s="13" t="s">
        <v>124</v>
      </c>
      <c r="E38" s="71">
        <f>E37/E23*100</f>
        <v>10.95890410958904</v>
      </c>
      <c r="F38" s="71">
        <f t="shared" ref="F38" si="4">F37/F23*100</f>
        <v>10.715447154471544</v>
      </c>
      <c r="G38" s="71" t="s">
        <v>1098</v>
      </c>
    </row>
    <row r="40" spans="2:7" ht="14.5" x14ac:dyDescent="0.35">
      <c r="B40" s="116" t="s">
        <v>119</v>
      </c>
      <c r="C40" s="117"/>
      <c r="D40" s="117"/>
      <c r="E40" s="124"/>
      <c r="F40" s="124"/>
      <c r="G40" s="124"/>
    </row>
    <row r="41" spans="2:7" s="13" customFormat="1" x14ac:dyDescent="0.35">
      <c r="B41" s="81" t="s">
        <v>29</v>
      </c>
      <c r="C41" s="13" t="s">
        <v>52</v>
      </c>
      <c r="D41" s="13" t="s">
        <v>124</v>
      </c>
      <c r="E41" s="36">
        <v>2412</v>
      </c>
      <c r="F41" s="36">
        <v>1088</v>
      </c>
      <c r="G41" s="36" t="s">
        <v>1099</v>
      </c>
    </row>
    <row r="42" spans="2:7" s="13" customFormat="1" x14ac:dyDescent="0.35">
      <c r="B42" s="81"/>
      <c r="C42" s="13" t="s">
        <v>38</v>
      </c>
      <c r="D42" s="13" t="s">
        <v>124</v>
      </c>
      <c r="E42" s="71">
        <f>E41/E23*100</f>
        <v>53.292090145824119</v>
      </c>
      <c r="F42" s="71">
        <f t="shared" ref="F42" si="5">F41/F23*100</f>
        <v>17.691056910569106</v>
      </c>
      <c r="G42" s="71" t="s">
        <v>1100</v>
      </c>
    </row>
    <row r="43" spans="2:7" s="13" customFormat="1" x14ac:dyDescent="0.35">
      <c r="B43" s="81" t="s">
        <v>57</v>
      </c>
      <c r="C43" s="13" t="s">
        <v>52</v>
      </c>
      <c r="D43" s="13" t="s">
        <v>124</v>
      </c>
      <c r="E43" s="36">
        <v>1573</v>
      </c>
      <c r="F43" s="36">
        <v>4406</v>
      </c>
      <c r="G43" s="36" t="s">
        <v>1101</v>
      </c>
    </row>
    <row r="44" spans="2:7" s="13" customFormat="1" x14ac:dyDescent="0.35">
      <c r="B44" s="81"/>
      <c r="C44" s="13" t="s">
        <v>38</v>
      </c>
      <c r="D44" s="13" t="s">
        <v>124</v>
      </c>
      <c r="E44" s="71">
        <f>E43/E23*100</f>
        <v>34.754750331418471</v>
      </c>
      <c r="F44" s="71">
        <f t="shared" ref="F44" si="6">F43/F23*100</f>
        <v>71.642276422764226</v>
      </c>
      <c r="G44" s="71" t="s">
        <v>1102</v>
      </c>
    </row>
    <row r="45" spans="2:7" s="13" customFormat="1" x14ac:dyDescent="0.35">
      <c r="B45" s="81" t="s">
        <v>58</v>
      </c>
      <c r="C45" s="13" t="s">
        <v>52</v>
      </c>
      <c r="D45" s="13" t="s">
        <v>124</v>
      </c>
      <c r="E45" s="36">
        <v>168</v>
      </c>
      <c r="F45" s="36">
        <v>163</v>
      </c>
      <c r="G45" s="36" t="s">
        <v>1103</v>
      </c>
    </row>
    <row r="46" spans="2:7" s="13" customFormat="1" x14ac:dyDescent="0.35">
      <c r="B46" s="81"/>
      <c r="C46" s="13" t="s">
        <v>38</v>
      </c>
      <c r="D46" s="13" t="s">
        <v>124</v>
      </c>
      <c r="E46" s="71">
        <f>E45/E23*100</f>
        <v>3.7118868758285464</v>
      </c>
      <c r="F46" s="71">
        <f t="shared" ref="F46" si="7">F45/F23*100</f>
        <v>2.6504065040650406</v>
      </c>
      <c r="G46" s="71" t="s">
        <v>1104</v>
      </c>
    </row>
    <row r="47" spans="2:7" s="13" customFormat="1" x14ac:dyDescent="0.35">
      <c r="B47" s="81" t="s">
        <v>59</v>
      </c>
      <c r="C47" s="13" t="s">
        <v>52</v>
      </c>
      <c r="D47" s="13" t="s">
        <v>124</v>
      </c>
      <c r="E47" s="36">
        <v>46</v>
      </c>
      <c r="F47" s="36">
        <v>132</v>
      </c>
      <c r="G47" s="36" t="s">
        <v>1105</v>
      </c>
    </row>
    <row r="48" spans="2:7" s="13" customFormat="1" x14ac:dyDescent="0.35">
      <c r="B48" s="81"/>
      <c r="C48" s="13" t="s">
        <v>38</v>
      </c>
      <c r="D48" s="13" t="s">
        <v>124</v>
      </c>
      <c r="E48" s="71">
        <f>E47/E23*100</f>
        <v>1.0163499779054352</v>
      </c>
      <c r="F48" s="71">
        <f t="shared" ref="F48" si="8">F47/F23*100</f>
        <v>2.1463414634146343</v>
      </c>
      <c r="G48" s="71" t="s">
        <v>1106</v>
      </c>
    </row>
    <row r="49" spans="2:8" s="13" customFormat="1" x14ac:dyDescent="0.35">
      <c r="B49" s="81" t="s">
        <v>60</v>
      </c>
      <c r="C49" s="13" t="s">
        <v>52</v>
      </c>
      <c r="D49" s="13" t="s">
        <v>124</v>
      </c>
      <c r="E49" s="36">
        <v>27</v>
      </c>
      <c r="F49" s="36">
        <v>42</v>
      </c>
      <c r="G49" s="36" t="s">
        <v>1107</v>
      </c>
    </row>
    <row r="50" spans="2:8" s="13" customFormat="1" x14ac:dyDescent="0.35">
      <c r="B50" s="81"/>
      <c r="C50" s="13" t="s">
        <v>38</v>
      </c>
      <c r="D50" s="13" t="s">
        <v>124</v>
      </c>
      <c r="E50" s="71">
        <f>E49/E23*100</f>
        <v>0.59655324790101627</v>
      </c>
      <c r="F50" s="71">
        <f t="shared" ref="F50" si="9">F49/F23*100</f>
        <v>0.68292682926829273</v>
      </c>
      <c r="G50" s="71" t="s">
        <v>1108</v>
      </c>
    </row>
    <row r="51" spans="2:8" s="13" customFormat="1" ht="16" x14ac:dyDescent="0.35">
      <c r="B51" s="81" t="s">
        <v>1361</v>
      </c>
      <c r="C51" s="13" t="s">
        <v>52</v>
      </c>
      <c r="D51" s="13" t="s">
        <v>124</v>
      </c>
      <c r="E51" s="36">
        <v>300</v>
      </c>
      <c r="F51" s="36">
        <v>319</v>
      </c>
      <c r="G51" s="36" t="s">
        <v>1109</v>
      </c>
    </row>
    <row r="52" spans="2:8" s="13" customFormat="1" x14ac:dyDescent="0.35">
      <c r="B52" s="81"/>
      <c r="C52" s="13" t="s">
        <v>38</v>
      </c>
      <c r="D52" s="13" t="s">
        <v>124</v>
      </c>
      <c r="E52" s="71">
        <f>E51/E23*100</f>
        <v>6.6283694211224038</v>
      </c>
      <c r="F52" s="71">
        <f t="shared" ref="F52" si="10">F51/F23*100</f>
        <v>5.1869918699186996</v>
      </c>
      <c r="G52" s="71" t="s">
        <v>1110</v>
      </c>
    </row>
    <row r="54" spans="2:8" x14ac:dyDescent="0.35">
      <c r="B54" s="19" t="s">
        <v>1085</v>
      </c>
      <c r="C54" s="19"/>
      <c r="D54" s="19"/>
      <c r="E54" s="20"/>
      <c r="F54" s="20"/>
      <c r="G54" s="20"/>
      <c r="H54" s="29"/>
    </row>
    <row r="55" spans="2:8" s="13" customFormat="1" ht="56" x14ac:dyDescent="0.35">
      <c r="B55" s="35" t="s">
        <v>154</v>
      </c>
      <c r="C55" s="13" t="s">
        <v>52</v>
      </c>
      <c r="D55" s="35" t="s">
        <v>284</v>
      </c>
      <c r="E55" s="36">
        <v>5521</v>
      </c>
      <c r="F55" s="36">
        <v>5154</v>
      </c>
      <c r="G55" s="36" t="s">
        <v>1111</v>
      </c>
    </row>
    <row r="56" spans="2:8" s="13" customFormat="1" ht="58.5" customHeight="1" x14ac:dyDescent="0.35">
      <c r="B56" s="35" t="s">
        <v>1363</v>
      </c>
      <c r="C56" s="13" t="s">
        <v>38</v>
      </c>
      <c r="D56" s="35" t="s">
        <v>283</v>
      </c>
      <c r="E56" s="71">
        <f>E55/E7*100</f>
        <v>24.271332483404404</v>
      </c>
      <c r="F56" s="71">
        <f t="shared" ref="F56" si="11">F55/F7*100</f>
        <v>21.629107390154854</v>
      </c>
      <c r="G56" s="71" t="s">
        <v>1112</v>
      </c>
    </row>
    <row r="57" spans="2:8" x14ac:dyDescent="0.35">
      <c r="B57" s="21"/>
    </row>
    <row r="58" spans="2:8" ht="17" x14ac:dyDescent="0.35">
      <c r="B58" s="116" t="s">
        <v>1366</v>
      </c>
      <c r="C58" s="117"/>
      <c r="D58" s="118"/>
      <c r="E58" s="124"/>
      <c r="F58" s="124"/>
      <c r="G58" s="124"/>
    </row>
    <row r="59" spans="2:8" s="13" customFormat="1" ht="28" x14ac:dyDescent="0.35">
      <c r="B59" s="81" t="s">
        <v>25</v>
      </c>
      <c r="C59" s="13" t="s">
        <v>52</v>
      </c>
      <c r="D59" s="35" t="s">
        <v>153</v>
      </c>
      <c r="E59" s="36">
        <v>1740</v>
      </c>
      <c r="F59" s="36">
        <v>1804</v>
      </c>
      <c r="G59" s="36" t="s">
        <v>1113</v>
      </c>
    </row>
    <row r="60" spans="2:8" s="13" customFormat="1" ht="28" x14ac:dyDescent="0.35">
      <c r="B60" s="81"/>
      <c r="C60" s="13" t="s">
        <v>38</v>
      </c>
      <c r="D60" s="35" t="s">
        <v>153</v>
      </c>
      <c r="E60" s="71">
        <f>E59/E55*100</f>
        <v>31.516029704763632</v>
      </c>
      <c r="F60" s="71">
        <f t="shared" ref="F60" si="12">F59/F55*100</f>
        <v>35.001940240589832</v>
      </c>
      <c r="G60" s="71" t="s">
        <v>1114</v>
      </c>
    </row>
    <row r="61" spans="2:8" s="13" customFormat="1" ht="28" x14ac:dyDescent="0.35">
      <c r="B61" s="81" t="s">
        <v>122</v>
      </c>
      <c r="C61" s="13" t="s">
        <v>52</v>
      </c>
      <c r="D61" s="35" t="s">
        <v>153</v>
      </c>
      <c r="E61" s="36">
        <v>3169</v>
      </c>
      <c r="F61" s="36">
        <v>2578</v>
      </c>
      <c r="G61" s="36" t="s">
        <v>1115</v>
      </c>
    </row>
    <row r="62" spans="2:8" s="13" customFormat="1" ht="28" x14ac:dyDescent="0.35">
      <c r="B62" s="81"/>
      <c r="C62" s="13" t="s">
        <v>38</v>
      </c>
      <c r="D62" s="35" t="s">
        <v>153</v>
      </c>
      <c r="E62" s="71">
        <f>E61/E55*100</f>
        <v>57.399021916319505</v>
      </c>
      <c r="F62" s="71">
        <f t="shared" ref="F62" si="13">F61/F55*100</f>
        <v>50.019402405898326</v>
      </c>
      <c r="G62" s="71" t="s">
        <v>1116</v>
      </c>
    </row>
    <row r="63" spans="2:8" s="13" customFormat="1" ht="28" x14ac:dyDescent="0.35">
      <c r="B63" s="81" t="s">
        <v>123</v>
      </c>
      <c r="C63" s="13" t="s">
        <v>69</v>
      </c>
      <c r="D63" s="35" t="s">
        <v>153</v>
      </c>
      <c r="E63" s="36">
        <v>612</v>
      </c>
      <c r="F63" s="36">
        <v>772</v>
      </c>
      <c r="G63" s="36" t="s">
        <v>1117</v>
      </c>
    </row>
    <row r="64" spans="2:8" s="13" customFormat="1" ht="28" x14ac:dyDescent="0.35">
      <c r="C64" s="13" t="s">
        <v>38</v>
      </c>
      <c r="D64" s="35" t="s">
        <v>153</v>
      </c>
      <c r="E64" s="71">
        <f>E63/E55*100</f>
        <v>11.084948378916863</v>
      </c>
      <c r="F64" s="71">
        <f t="shared" ref="F64" si="14">F63/F55*100</f>
        <v>14.978657353511835</v>
      </c>
      <c r="G64" s="71" t="s">
        <v>1118</v>
      </c>
    </row>
    <row r="66" spans="2:7" ht="14.5" x14ac:dyDescent="0.35">
      <c r="B66" s="116" t="s">
        <v>118</v>
      </c>
      <c r="C66" s="117"/>
      <c r="D66" s="117"/>
      <c r="E66" s="124"/>
      <c r="F66" s="124"/>
      <c r="G66" s="124"/>
    </row>
    <row r="67" spans="2:7" s="13" customFormat="1" x14ac:dyDescent="0.35">
      <c r="B67" s="81" t="s">
        <v>21</v>
      </c>
      <c r="C67" s="13" t="s">
        <v>52</v>
      </c>
      <c r="D67" s="13" t="s">
        <v>125</v>
      </c>
      <c r="E67" s="36">
        <v>5117</v>
      </c>
      <c r="F67" s="36">
        <v>4552</v>
      </c>
      <c r="G67" s="36" t="s">
        <v>1119</v>
      </c>
    </row>
    <row r="68" spans="2:7" s="13" customFormat="1" x14ac:dyDescent="0.35">
      <c r="B68" s="81"/>
      <c r="C68" s="13" t="s">
        <v>38</v>
      </c>
      <c r="D68" s="13" t="s">
        <v>125</v>
      </c>
      <c r="E68" s="71">
        <f>E67/E55*100</f>
        <v>92.68248505705489</v>
      </c>
      <c r="F68" s="71">
        <f t="shared" ref="F68" si="15">F67/F55*100</f>
        <v>88.319751649204505</v>
      </c>
      <c r="G68" s="71" t="s">
        <v>1036</v>
      </c>
    </row>
    <row r="69" spans="2:7" s="13" customFormat="1" x14ac:dyDescent="0.35">
      <c r="B69" s="81" t="s">
        <v>22</v>
      </c>
      <c r="C69" s="13" t="s">
        <v>52</v>
      </c>
      <c r="D69" s="13" t="s">
        <v>125</v>
      </c>
      <c r="E69" s="36">
        <v>404</v>
      </c>
      <c r="F69" s="36">
        <v>602</v>
      </c>
      <c r="G69" s="36" t="s">
        <v>1120</v>
      </c>
    </row>
    <row r="70" spans="2:7" s="13" customFormat="1" x14ac:dyDescent="0.35">
      <c r="B70" s="81"/>
      <c r="C70" s="13" t="s">
        <v>38</v>
      </c>
      <c r="D70" s="13" t="s">
        <v>125</v>
      </c>
      <c r="E70" s="71">
        <f>E69/E55*100</f>
        <v>7.3175149429451194</v>
      </c>
      <c r="F70" s="71">
        <f t="shared" ref="F70" si="16">F69/F55*100</f>
        <v>11.680248350795498</v>
      </c>
      <c r="G70" s="71" t="s">
        <v>1034</v>
      </c>
    </row>
    <row r="72" spans="2:7" ht="14.5" x14ac:dyDescent="0.35">
      <c r="B72" s="116" t="s">
        <v>119</v>
      </c>
      <c r="C72" s="117"/>
      <c r="D72" s="117"/>
      <c r="E72" s="124"/>
      <c r="F72" s="124"/>
      <c r="G72" s="124"/>
    </row>
    <row r="73" spans="2:7" s="13" customFormat="1" x14ac:dyDescent="0.35">
      <c r="B73" s="81" t="s">
        <v>29</v>
      </c>
      <c r="C73" s="13" t="s">
        <v>52</v>
      </c>
      <c r="D73" s="13" t="s">
        <v>125</v>
      </c>
      <c r="E73" s="36">
        <v>3136</v>
      </c>
      <c r="F73" s="36">
        <v>2358</v>
      </c>
      <c r="G73" s="36" t="s">
        <v>1121</v>
      </c>
    </row>
    <row r="74" spans="2:7" s="13" customFormat="1" x14ac:dyDescent="0.35">
      <c r="B74" s="81"/>
      <c r="C74" s="13" t="s">
        <v>38</v>
      </c>
      <c r="D74" s="13" t="s">
        <v>125</v>
      </c>
      <c r="E74" s="71">
        <f>E73/E55*100</f>
        <v>56.801304111573991</v>
      </c>
      <c r="F74" s="71">
        <f t="shared" ref="F74" si="17">F73/F55*100</f>
        <v>45.750873108265431</v>
      </c>
      <c r="G74" s="71" t="s">
        <v>1122</v>
      </c>
    </row>
    <row r="75" spans="2:7" s="13" customFormat="1" x14ac:dyDescent="0.35">
      <c r="B75" s="81" t="s">
        <v>57</v>
      </c>
      <c r="C75" s="13" t="s">
        <v>52</v>
      </c>
      <c r="D75" s="13" t="s">
        <v>125</v>
      </c>
      <c r="E75" s="36">
        <v>1906</v>
      </c>
      <c r="F75" s="36">
        <v>1236</v>
      </c>
      <c r="G75" s="36" t="s">
        <v>1123</v>
      </c>
    </row>
    <row r="76" spans="2:7" s="13" customFormat="1" x14ac:dyDescent="0.35">
      <c r="B76" s="81"/>
      <c r="C76" s="13" t="s">
        <v>38</v>
      </c>
      <c r="D76" s="13" t="s">
        <v>125</v>
      </c>
      <c r="E76" s="71">
        <f>E75/E55*100</f>
        <v>34.522731389241081</v>
      </c>
      <c r="F76" s="71">
        <f t="shared" ref="F76" si="18">F75/F55*100</f>
        <v>23.981373690337602</v>
      </c>
      <c r="G76" s="71" t="s">
        <v>1124</v>
      </c>
    </row>
    <row r="77" spans="2:7" s="13" customFormat="1" x14ac:dyDescent="0.35">
      <c r="B77" s="81" t="s">
        <v>58</v>
      </c>
      <c r="C77" s="13" t="s">
        <v>52</v>
      </c>
      <c r="D77" s="13" t="s">
        <v>125</v>
      </c>
      <c r="E77" s="36">
        <v>79</v>
      </c>
      <c r="F77" s="36">
        <v>79</v>
      </c>
      <c r="G77" s="36" t="s">
        <v>1125</v>
      </c>
    </row>
    <row r="78" spans="2:7" s="13" customFormat="1" x14ac:dyDescent="0.35">
      <c r="B78" s="81"/>
      <c r="C78" s="13" t="s">
        <v>38</v>
      </c>
      <c r="D78" s="13" t="s">
        <v>125</v>
      </c>
      <c r="E78" s="71">
        <f>E77/E55*100</f>
        <v>1.4309001992392683</v>
      </c>
      <c r="F78" s="71">
        <f t="shared" ref="F78" si="19">F77/F55*100</f>
        <v>1.5327900659681801</v>
      </c>
      <c r="G78" s="71" t="s">
        <v>1126</v>
      </c>
    </row>
    <row r="79" spans="2:7" s="13" customFormat="1" x14ac:dyDescent="0.35">
      <c r="B79" s="81" t="s">
        <v>59</v>
      </c>
      <c r="C79" s="13" t="s">
        <v>52</v>
      </c>
      <c r="D79" s="13" t="s">
        <v>125</v>
      </c>
      <c r="E79" s="36">
        <v>165</v>
      </c>
      <c r="F79" s="36">
        <v>105</v>
      </c>
      <c r="G79" s="36" t="s">
        <v>1127</v>
      </c>
    </row>
    <row r="80" spans="2:7" s="13" customFormat="1" x14ac:dyDescent="0.35">
      <c r="B80" s="81"/>
      <c r="C80" s="13" t="s">
        <v>38</v>
      </c>
      <c r="D80" s="13" t="s">
        <v>125</v>
      </c>
      <c r="E80" s="71">
        <f>E79/E55*100</f>
        <v>2.9885890237275858</v>
      </c>
      <c r="F80" s="71">
        <f t="shared" ref="F80" si="20">F79/F55*100</f>
        <v>2.037252619324796</v>
      </c>
      <c r="G80" s="71" t="s">
        <v>1126</v>
      </c>
    </row>
    <row r="81" spans="2:7" s="13" customFormat="1" x14ac:dyDescent="0.35">
      <c r="B81" s="81" t="s">
        <v>60</v>
      </c>
      <c r="C81" s="13" t="s">
        <v>52</v>
      </c>
      <c r="D81" s="13" t="s">
        <v>125</v>
      </c>
      <c r="E81" s="36">
        <v>60</v>
      </c>
      <c r="F81" s="36">
        <v>444</v>
      </c>
      <c r="G81" s="36" t="s">
        <v>1128</v>
      </c>
    </row>
    <row r="82" spans="2:7" s="13" customFormat="1" x14ac:dyDescent="0.35">
      <c r="B82" s="81"/>
      <c r="C82" s="13" t="s">
        <v>38</v>
      </c>
      <c r="D82" s="13" t="s">
        <v>125</v>
      </c>
      <c r="E82" s="71">
        <f>E81/E55*100</f>
        <v>1.0867596449918493</v>
      </c>
      <c r="F82" s="71">
        <f t="shared" ref="F82" si="21">F81/F55*100</f>
        <v>8.6146682188591388</v>
      </c>
      <c r="G82" s="71" t="s">
        <v>1035</v>
      </c>
    </row>
    <row r="83" spans="2:7" s="13" customFormat="1" ht="16" x14ac:dyDescent="0.35">
      <c r="B83" s="81" t="s">
        <v>1361</v>
      </c>
      <c r="C83" s="13" t="s">
        <v>52</v>
      </c>
      <c r="D83" s="13" t="s">
        <v>125</v>
      </c>
      <c r="E83" s="36">
        <v>175</v>
      </c>
      <c r="F83" s="36">
        <v>932</v>
      </c>
      <c r="G83" s="36" t="s">
        <v>1129</v>
      </c>
    </row>
    <row r="84" spans="2:7" s="13" customFormat="1" x14ac:dyDescent="0.35">
      <c r="B84" s="81"/>
      <c r="C84" s="13" t="s">
        <v>38</v>
      </c>
      <c r="D84" s="13" t="s">
        <v>125</v>
      </c>
      <c r="E84" s="71">
        <f>E83/E55*100</f>
        <v>3.1697156312262269</v>
      </c>
      <c r="F84" s="71">
        <f t="shared" ref="F84" si="22">F83/F55*100</f>
        <v>18.083042297244859</v>
      </c>
      <c r="G84" s="71" t="s">
        <v>1118</v>
      </c>
    </row>
    <row r="86" spans="2:7" s="95" customFormat="1" ht="11.5" x14ac:dyDescent="0.35">
      <c r="B86" s="247" t="s">
        <v>82</v>
      </c>
      <c r="E86" s="96"/>
      <c r="F86" s="96"/>
      <c r="G86" s="96"/>
    </row>
    <row r="87" spans="2:7" s="245" customFormat="1" ht="12" x14ac:dyDescent="0.35">
      <c r="B87" s="245" t="s">
        <v>1221</v>
      </c>
      <c r="E87" s="246"/>
      <c r="F87" s="246"/>
      <c r="G87" s="246"/>
    </row>
    <row r="88" spans="2:7" s="245" customFormat="1" ht="12" x14ac:dyDescent="0.35">
      <c r="B88" s="245" t="s">
        <v>1222</v>
      </c>
      <c r="E88" s="246"/>
      <c r="F88" s="246"/>
      <c r="G88" s="246"/>
    </row>
    <row r="89" spans="2:7" s="245" customFormat="1" ht="12" x14ac:dyDescent="0.35">
      <c r="B89" s="245" t="s">
        <v>1223</v>
      </c>
      <c r="E89" s="246"/>
      <c r="F89" s="246"/>
      <c r="G89" s="246"/>
    </row>
    <row r="90" spans="2:7" s="245" customFormat="1" ht="12" x14ac:dyDescent="0.35">
      <c r="B90" s="245" t="s">
        <v>1224</v>
      </c>
      <c r="E90" s="246"/>
      <c r="F90" s="246"/>
      <c r="G90" s="246"/>
    </row>
    <row r="91" spans="2:7" s="245" customFormat="1" ht="12" x14ac:dyDescent="0.35">
      <c r="B91" s="245" t="s">
        <v>1217</v>
      </c>
      <c r="E91" s="246"/>
      <c r="F91" s="246"/>
      <c r="G91" s="246"/>
    </row>
    <row r="92" spans="2:7" s="245" customFormat="1" ht="12" x14ac:dyDescent="0.35">
      <c r="B92" s="245" t="s">
        <v>1225</v>
      </c>
      <c r="E92" s="246"/>
      <c r="F92" s="246"/>
      <c r="G92" s="246"/>
    </row>
    <row r="93" spans="2:7" s="245" customFormat="1" ht="12" x14ac:dyDescent="0.35">
      <c r="B93" s="245" t="s">
        <v>1218</v>
      </c>
      <c r="E93" s="246"/>
      <c r="F93" s="246"/>
      <c r="G93" s="246"/>
    </row>
    <row r="94" spans="2:7" s="245" customFormat="1" ht="12" x14ac:dyDescent="0.35">
      <c r="B94" s="245" t="s">
        <v>1219</v>
      </c>
      <c r="E94" s="246"/>
      <c r="F94" s="246"/>
      <c r="G94" s="246"/>
    </row>
    <row r="95" spans="2:7" s="24" customFormat="1" ht="11.5" customHeight="1" x14ac:dyDescent="0.35">
      <c r="B95" s="245" t="s">
        <v>1220</v>
      </c>
      <c r="E95" s="25"/>
      <c r="F95" s="25"/>
      <c r="G95" s="25"/>
    </row>
    <row r="96" spans="2:7" s="24" customFormat="1" ht="12" customHeight="1" x14ac:dyDescent="0.35">
      <c r="B96" s="248" t="s">
        <v>1300</v>
      </c>
      <c r="E96" s="25"/>
      <c r="F96" s="25"/>
      <c r="G96" s="25"/>
    </row>
  </sheetData>
  <sheetProtection algorithmName="SHA-512" hashValue="80vKKDWs20zdEnXAtkzbbT9HXWWd620cVNcYzpWbLZ/VayddiCHTo9/TGQ28FcRuz3iL1W7jNhrx9uRE7AYfcw==" saltValue="Xj3qhm24dy+Yb9MX+wUuBw==" spinCount="100000" sheet="1" objects="1" scenarios="1"/>
  <pageMargins left="0.7" right="0.7" top="0.75" bottom="0.75" header="0.3" footer="0.3"/>
  <pageSetup paperSize="9" scale="7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D0AD5-EA2C-4C60-AA59-832F66D5C4FB}">
  <sheetPr>
    <tabColor rgb="FF8E48FF"/>
    <pageSetUpPr fitToPage="1"/>
  </sheetPr>
  <dimension ref="B2:G60"/>
  <sheetViews>
    <sheetView zoomScale="80" zoomScaleNormal="80" workbookViewId="0">
      <selection activeCell="C12" sqref="C12"/>
    </sheetView>
  </sheetViews>
  <sheetFormatPr defaultRowHeight="14" x14ac:dyDescent="0.35"/>
  <cols>
    <col min="1" max="1" width="3.6328125" style="8" customWidth="1"/>
    <col min="2" max="2" width="80.6328125" style="8" customWidth="1"/>
    <col min="3" max="3" width="8.7265625" style="8"/>
    <col min="4" max="4" width="26.54296875" style="8" bestFit="1" customWidth="1"/>
    <col min="5" max="7" width="10.6328125" style="12" customWidth="1"/>
    <col min="8" max="8" width="3.6328125" style="8" customWidth="1"/>
    <col min="9" max="16384" width="8.7265625" style="8"/>
  </cols>
  <sheetData>
    <row r="2" spans="2:7" s="6" customFormat="1" ht="15.5" x14ac:dyDescent="0.35">
      <c r="B2" s="7" t="s">
        <v>0</v>
      </c>
      <c r="C2" s="7"/>
      <c r="E2" s="11"/>
      <c r="F2" s="11"/>
      <c r="G2" s="11"/>
    </row>
    <row r="4" spans="2:7" s="13" customFormat="1" x14ac:dyDescent="0.35">
      <c r="B4" s="13" t="s">
        <v>345</v>
      </c>
      <c r="E4" s="14"/>
      <c r="F4" s="14"/>
      <c r="G4" s="14"/>
    </row>
    <row r="5" spans="2:7" s="17" customFormat="1" x14ac:dyDescent="0.35">
      <c r="B5" s="15"/>
      <c r="C5" s="15" t="s">
        <v>5</v>
      </c>
      <c r="D5" s="15" t="s">
        <v>20</v>
      </c>
      <c r="E5" s="16" t="s">
        <v>17</v>
      </c>
      <c r="F5" s="16" t="s">
        <v>18</v>
      </c>
      <c r="G5" s="16" t="s">
        <v>19</v>
      </c>
    </row>
    <row r="6" spans="2:7" x14ac:dyDescent="0.35">
      <c r="B6" s="19" t="s">
        <v>1130</v>
      </c>
      <c r="C6" s="19"/>
      <c r="D6" s="19"/>
      <c r="E6" s="20"/>
      <c r="F6" s="20"/>
      <c r="G6" s="20"/>
    </row>
    <row r="7" spans="2:7" s="13" customFormat="1" x14ac:dyDescent="0.35">
      <c r="B7" s="35" t="s">
        <v>126</v>
      </c>
      <c r="E7" s="14"/>
      <c r="F7" s="14"/>
      <c r="G7" s="14"/>
    </row>
    <row r="8" spans="2:7" x14ac:dyDescent="0.35">
      <c r="B8" s="21"/>
    </row>
    <row r="9" spans="2:7" s="13" customFormat="1" x14ac:dyDescent="0.35">
      <c r="B9" s="13" t="s">
        <v>129</v>
      </c>
      <c r="C9" s="13" t="s">
        <v>52</v>
      </c>
      <c r="D9" s="35"/>
      <c r="E9" s="36">
        <v>96</v>
      </c>
      <c r="F9" s="36">
        <v>97</v>
      </c>
      <c r="G9" s="36" t="s">
        <v>1127</v>
      </c>
    </row>
    <row r="10" spans="2:7" ht="14.5" x14ac:dyDescent="0.35">
      <c r="B10" s="116" t="s">
        <v>118</v>
      </c>
      <c r="C10" s="117"/>
      <c r="D10" s="118"/>
      <c r="E10" s="119"/>
      <c r="F10" s="119"/>
      <c r="G10" s="119"/>
    </row>
    <row r="11" spans="2:7" s="13" customFormat="1" x14ac:dyDescent="0.35">
      <c r="B11" s="81" t="s">
        <v>21</v>
      </c>
      <c r="C11" s="13" t="s">
        <v>38</v>
      </c>
      <c r="D11" s="13" t="s">
        <v>127</v>
      </c>
      <c r="E11" s="75">
        <v>89</v>
      </c>
      <c r="F11" s="75">
        <v>89</v>
      </c>
      <c r="G11" s="75" t="s">
        <v>1132</v>
      </c>
    </row>
    <row r="12" spans="2:7" s="13" customFormat="1" ht="28" x14ac:dyDescent="0.35">
      <c r="B12" s="81" t="s">
        <v>22</v>
      </c>
      <c r="C12" s="13" t="s">
        <v>38</v>
      </c>
      <c r="D12" s="35" t="s">
        <v>286</v>
      </c>
      <c r="E12" s="75">
        <v>11</v>
      </c>
      <c r="F12" s="75">
        <v>11</v>
      </c>
      <c r="G12" s="75" t="s">
        <v>1133</v>
      </c>
    </row>
    <row r="13" spans="2:7" ht="17" x14ac:dyDescent="0.35">
      <c r="B13" s="120" t="s">
        <v>1367</v>
      </c>
      <c r="C13" s="117"/>
      <c r="D13" s="117"/>
      <c r="E13" s="119"/>
      <c r="F13" s="119"/>
      <c r="G13" s="119"/>
    </row>
    <row r="14" spans="2:7" s="13" customFormat="1" ht="28" x14ac:dyDescent="0.35">
      <c r="B14" s="81" t="s">
        <v>25</v>
      </c>
      <c r="C14" s="13" t="s">
        <v>38</v>
      </c>
      <c r="D14" s="35" t="s">
        <v>155</v>
      </c>
      <c r="E14" s="75">
        <v>0</v>
      </c>
      <c r="F14" s="75">
        <v>0</v>
      </c>
      <c r="G14" s="75" t="s">
        <v>1134</v>
      </c>
    </row>
    <row r="15" spans="2:7" s="13" customFormat="1" ht="28" x14ac:dyDescent="0.35">
      <c r="B15" s="81" t="s">
        <v>122</v>
      </c>
      <c r="C15" s="13" t="s">
        <v>38</v>
      </c>
      <c r="D15" s="35" t="s">
        <v>155</v>
      </c>
      <c r="E15" s="75">
        <v>32</v>
      </c>
      <c r="F15" s="75">
        <v>39</v>
      </c>
      <c r="G15" s="75" t="s">
        <v>1135</v>
      </c>
    </row>
    <row r="16" spans="2:7" s="13" customFormat="1" ht="28" x14ac:dyDescent="0.35">
      <c r="B16" s="81" t="s">
        <v>123</v>
      </c>
      <c r="C16" s="13" t="s">
        <v>38</v>
      </c>
      <c r="D16" s="35" t="s">
        <v>155</v>
      </c>
      <c r="E16" s="75">
        <v>68</v>
      </c>
      <c r="F16" s="75">
        <v>61</v>
      </c>
      <c r="G16" s="75" t="s">
        <v>1136</v>
      </c>
    </row>
    <row r="17" spans="2:7" x14ac:dyDescent="0.35">
      <c r="B17" s="66"/>
      <c r="D17" s="21"/>
      <c r="E17" s="23"/>
      <c r="F17" s="23"/>
      <c r="G17" s="23"/>
    </row>
    <row r="18" spans="2:7" s="13" customFormat="1" x14ac:dyDescent="0.35">
      <c r="B18" s="13" t="s">
        <v>130</v>
      </c>
      <c r="C18" s="13" t="s">
        <v>52</v>
      </c>
      <c r="E18" s="36">
        <v>991</v>
      </c>
      <c r="F18" s="36">
        <v>1022</v>
      </c>
      <c r="G18" s="36" t="s">
        <v>1137</v>
      </c>
    </row>
    <row r="19" spans="2:7" ht="14.5" x14ac:dyDescent="0.35">
      <c r="B19" s="116" t="s">
        <v>118</v>
      </c>
      <c r="C19" s="117"/>
      <c r="D19" s="117"/>
      <c r="E19" s="119"/>
      <c r="F19" s="119"/>
      <c r="G19" s="119"/>
    </row>
    <row r="20" spans="2:7" s="13" customFormat="1" x14ac:dyDescent="0.35">
      <c r="B20" s="81" t="s">
        <v>21</v>
      </c>
      <c r="C20" s="13" t="s">
        <v>38</v>
      </c>
      <c r="D20" s="13" t="s">
        <v>127</v>
      </c>
      <c r="E20" s="75">
        <v>86</v>
      </c>
      <c r="F20" s="75">
        <v>86</v>
      </c>
      <c r="G20" s="75" t="s">
        <v>1132</v>
      </c>
    </row>
    <row r="21" spans="2:7" s="13" customFormat="1" x14ac:dyDescent="0.35">
      <c r="B21" s="81" t="s">
        <v>22</v>
      </c>
      <c r="C21" s="13" t="s">
        <v>38</v>
      </c>
      <c r="D21" s="13" t="s">
        <v>127</v>
      </c>
      <c r="E21" s="75">
        <v>14</v>
      </c>
      <c r="F21" s="75">
        <v>14</v>
      </c>
      <c r="G21" s="75" t="s">
        <v>1133</v>
      </c>
    </row>
    <row r="22" spans="2:7" ht="17" x14ac:dyDescent="0.35">
      <c r="B22" s="116" t="s">
        <v>1367</v>
      </c>
      <c r="C22" s="117"/>
      <c r="D22" s="117"/>
      <c r="E22" s="121"/>
      <c r="F22" s="121"/>
      <c r="G22" s="121"/>
    </row>
    <row r="23" spans="2:7" s="13" customFormat="1" x14ac:dyDescent="0.35">
      <c r="B23" s="81" t="s">
        <v>25</v>
      </c>
      <c r="C23" s="13" t="s">
        <v>38</v>
      </c>
      <c r="D23" s="13" t="s">
        <v>127</v>
      </c>
      <c r="E23" s="75">
        <v>0.4</v>
      </c>
      <c r="F23" s="75">
        <v>0.1</v>
      </c>
      <c r="G23" s="75" t="s">
        <v>1134</v>
      </c>
    </row>
    <row r="24" spans="2:7" s="13" customFormat="1" x14ac:dyDescent="0.35">
      <c r="B24" s="81" t="s">
        <v>122</v>
      </c>
      <c r="C24" s="13" t="s">
        <v>38</v>
      </c>
      <c r="D24" s="13" t="s">
        <v>127</v>
      </c>
      <c r="E24" s="75">
        <v>53.4</v>
      </c>
      <c r="F24" s="75">
        <v>56.2</v>
      </c>
      <c r="G24" s="75" t="s">
        <v>1138</v>
      </c>
    </row>
    <row r="25" spans="2:7" s="13" customFormat="1" x14ac:dyDescent="0.35">
      <c r="B25" s="81" t="s">
        <v>123</v>
      </c>
      <c r="C25" s="13" t="s">
        <v>38</v>
      </c>
      <c r="D25" s="13" t="s">
        <v>127</v>
      </c>
      <c r="E25" s="75">
        <v>46.2</v>
      </c>
      <c r="F25" s="75">
        <v>43.7</v>
      </c>
      <c r="G25" s="75" t="s">
        <v>1139</v>
      </c>
    </row>
    <row r="26" spans="2:7" x14ac:dyDescent="0.35">
      <c r="E26" s="23"/>
      <c r="F26" s="23"/>
      <c r="G26" s="23"/>
    </row>
    <row r="27" spans="2:7" s="13" customFormat="1" x14ac:dyDescent="0.35">
      <c r="B27" s="13" t="s">
        <v>131</v>
      </c>
      <c r="C27" s="13" t="s">
        <v>52</v>
      </c>
      <c r="E27" s="36">
        <v>6502</v>
      </c>
      <c r="F27" s="36">
        <v>6547</v>
      </c>
      <c r="G27" s="36" t="s">
        <v>1140</v>
      </c>
    </row>
    <row r="28" spans="2:7" ht="14.5" x14ac:dyDescent="0.35">
      <c r="B28" s="116" t="s">
        <v>118</v>
      </c>
      <c r="C28" s="117"/>
      <c r="D28" s="117"/>
      <c r="E28" s="119"/>
      <c r="F28" s="119"/>
      <c r="G28" s="119"/>
    </row>
    <row r="29" spans="2:7" s="13" customFormat="1" x14ac:dyDescent="0.35">
      <c r="B29" s="81" t="s">
        <v>21</v>
      </c>
      <c r="C29" s="13" t="s">
        <v>38</v>
      </c>
      <c r="D29" s="13" t="s">
        <v>127</v>
      </c>
      <c r="E29" s="75">
        <v>80</v>
      </c>
      <c r="F29" s="75">
        <v>81</v>
      </c>
      <c r="G29" s="75" t="s">
        <v>1141</v>
      </c>
    </row>
    <row r="30" spans="2:7" s="13" customFormat="1" x14ac:dyDescent="0.35">
      <c r="B30" s="81" t="s">
        <v>22</v>
      </c>
      <c r="C30" s="13" t="s">
        <v>38</v>
      </c>
      <c r="D30" s="13" t="s">
        <v>127</v>
      </c>
      <c r="E30" s="75">
        <v>20</v>
      </c>
      <c r="F30" s="75">
        <v>19</v>
      </c>
      <c r="G30" s="75" t="s">
        <v>1142</v>
      </c>
    </row>
    <row r="31" spans="2:7" ht="17" x14ac:dyDescent="0.35">
      <c r="B31" s="116" t="s">
        <v>1367</v>
      </c>
      <c r="C31" s="117"/>
      <c r="D31" s="117"/>
      <c r="E31" s="121"/>
      <c r="F31" s="121"/>
      <c r="G31" s="121"/>
    </row>
    <row r="32" spans="2:7" s="13" customFormat="1" x14ac:dyDescent="0.35">
      <c r="B32" s="81" t="s">
        <v>25</v>
      </c>
      <c r="C32" s="13" t="s">
        <v>38</v>
      </c>
      <c r="D32" s="13" t="s">
        <v>127</v>
      </c>
      <c r="E32" s="75">
        <v>14</v>
      </c>
      <c r="F32" s="75">
        <v>13</v>
      </c>
      <c r="G32" s="75" t="s">
        <v>1143</v>
      </c>
    </row>
    <row r="33" spans="2:7" s="13" customFormat="1" x14ac:dyDescent="0.35">
      <c r="B33" s="81" t="s">
        <v>122</v>
      </c>
      <c r="C33" s="13" t="s">
        <v>38</v>
      </c>
      <c r="D33" s="13" t="s">
        <v>127</v>
      </c>
      <c r="E33" s="75">
        <v>65</v>
      </c>
      <c r="F33" s="75">
        <v>65</v>
      </c>
      <c r="G33" s="75" t="s">
        <v>1144</v>
      </c>
    </row>
    <row r="34" spans="2:7" s="13" customFormat="1" x14ac:dyDescent="0.35">
      <c r="B34" s="81" t="s">
        <v>123</v>
      </c>
      <c r="C34" s="13" t="s">
        <v>38</v>
      </c>
      <c r="D34" s="13" t="s">
        <v>127</v>
      </c>
      <c r="E34" s="75">
        <v>21</v>
      </c>
      <c r="F34" s="75">
        <v>22</v>
      </c>
      <c r="G34" s="75" t="s">
        <v>1145</v>
      </c>
    </row>
    <row r="35" spans="2:7" x14ac:dyDescent="0.35">
      <c r="E35" s="23"/>
      <c r="F35" s="23"/>
      <c r="G35" s="23"/>
    </row>
    <row r="36" spans="2:7" s="13" customFormat="1" x14ac:dyDescent="0.35">
      <c r="B36" s="13" t="s">
        <v>132</v>
      </c>
      <c r="C36" s="13" t="s">
        <v>52</v>
      </c>
      <c r="E36" s="36">
        <v>1669</v>
      </c>
      <c r="F36" s="36">
        <v>1844</v>
      </c>
      <c r="G36" s="36" t="s">
        <v>1146</v>
      </c>
    </row>
    <row r="37" spans="2:7" ht="14.5" x14ac:dyDescent="0.35">
      <c r="B37" s="116" t="s">
        <v>118</v>
      </c>
      <c r="C37" s="117"/>
      <c r="D37" s="117"/>
      <c r="E37" s="119"/>
      <c r="F37" s="119"/>
      <c r="G37" s="119"/>
    </row>
    <row r="38" spans="2:7" s="13" customFormat="1" x14ac:dyDescent="0.35">
      <c r="B38" s="81" t="s">
        <v>21</v>
      </c>
      <c r="C38" s="13" t="s">
        <v>38</v>
      </c>
      <c r="D38" s="13" t="s">
        <v>127</v>
      </c>
      <c r="E38" s="75">
        <v>69</v>
      </c>
      <c r="F38" s="75">
        <v>68</v>
      </c>
      <c r="G38" s="75" t="s">
        <v>1147</v>
      </c>
    </row>
    <row r="39" spans="2:7" s="13" customFormat="1" x14ac:dyDescent="0.35">
      <c r="B39" s="81" t="s">
        <v>22</v>
      </c>
      <c r="C39" s="13" t="s">
        <v>38</v>
      </c>
      <c r="D39" s="13" t="s">
        <v>127</v>
      </c>
      <c r="E39" s="75">
        <v>31</v>
      </c>
      <c r="F39" s="75">
        <v>32</v>
      </c>
      <c r="G39" s="75" t="s">
        <v>1148</v>
      </c>
    </row>
    <row r="40" spans="2:7" ht="17" x14ac:dyDescent="0.35">
      <c r="B40" s="116" t="s">
        <v>1367</v>
      </c>
      <c r="C40" s="117"/>
      <c r="D40" s="117"/>
      <c r="E40" s="121"/>
      <c r="F40" s="121"/>
      <c r="G40" s="121"/>
    </row>
    <row r="41" spans="2:7" s="13" customFormat="1" x14ac:dyDescent="0.35">
      <c r="B41" s="81" t="s">
        <v>25</v>
      </c>
      <c r="C41" s="13" t="s">
        <v>38</v>
      </c>
      <c r="D41" s="13" t="s">
        <v>127</v>
      </c>
      <c r="E41" s="75">
        <v>21</v>
      </c>
      <c r="F41" s="75">
        <v>27</v>
      </c>
      <c r="G41" s="75" t="s">
        <v>1149</v>
      </c>
    </row>
    <row r="42" spans="2:7" s="13" customFormat="1" x14ac:dyDescent="0.35">
      <c r="B42" s="81" t="s">
        <v>122</v>
      </c>
      <c r="C42" s="13" t="s">
        <v>38</v>
      </c>
      <c r="D42" s="13" t="s">
        <v>127</v>
      </c>
      <c r="E42" s="75">
        <v>60</v>
      </c>
      <c r="F42" s="75">
        <v>57</v>
      </c>
      <c r="G42" s="75" t="s">
        <v>1150</v>
      </c>
    </row>
    <row r="43" spans="2:7" s="13" customFormat="1" x14ac:dyDescent="0.35">
      <c r="B43" s="81" t="s">
        <v>123</v>
      </c>
      <c r="C43" s="13" t="s">
        <v>38</v>
      </c>
      <c r="D43" s="13" t="s">
        <v>127</v>
      </c>
      <c r="E43" s="75">
        <v>19.899999999999999</v>
      </c>
      <c r="F43" s="75">
        <v>16</v>
      </c>
      <c r="G43" s="75" t="s">
        <v>1151</v>
      </c>
    </row>
    <row r="44" spans="2:7" x14ac:dyDescent="0.35">
      <c r="E44" s="23"/>
      <c r="F44" s="23"/>
      <c r="G44" s="23"/>
    </row>
    <row r="45" spans="2:7" s="13" customFormat="1" x14ac:dyDescent="0.35">
      <c r="B45" s="13" t="s">
        <v>133</v>
      </c>
      <c r="C45" s="13" t="s">
        <v>52</v>
      </c>
      <c r="E45" s="36">
        <v>13489</v>
      </c>
      <c r="F45" s="36">
        <v>14319</v>
      </c>
      <c r="G45" s="36" t="s">
        <v>1152</v>
      </c>
    </row>
    <row r="46" spans="2:7" ht="14.5" x14ac:dyDescent="0.35">
      <c r="B46" s="116" t="s">
        <v>118</v>
      </c>
      <c r="C46" s="117"/>
      <c r="D46" s="117"/>
      <c r="E46" s="119"/>
      <c r="F46" s="119"/>
      <c r="G46" s="119"/>
    </row>
    <row r="47" spans="2:7" s="13" customFormat="1" x14ac:dyDescent="0.35">
      <c r="B47" s="81" t="s">
        <v>21</v>
      </c>
      <c r="C47" s="13" t="s">
        <v>38</v>
      </c>
      <c r="D47" s="13" t="s">
        <v>127</v>
      </c>
      <c r="E47" s="75">
        <v>98</v>
      </c>
      <c r="F47" s="75">
        <v>97</v>
      </c>
      <c r="G47" s="75" t="s">
        <v>1153</v>
      </c>
    </row>
    <row r="48" spans="2:7" s="13" customFormat="1" x14ac:dyDescent="0.35">
      <c r="B48" s="81" t="s">
        <v>22</v>
      </c>
      <c r="C48" s="13" t="s">
        <v>38</v>
      </c>
      <c r="D48" s="13" t="s">
        <v>127</v>
      </c>
      <c r="E48" s="75">
        <v>2</v>
      </c>
      <c r="F48" s="75">
        <v>3</v>
      </c>
      <c r="G48" s="75" t="s">
        <v>1154</v>
      </c>
    </row>
    <row r="49" spans="2:7" ht="17" x14ac:dyDescent="0.35">
      <c r="B49" s="116" t="s">
        <v>1367</v>
      </c>
      <c r="C49" s="117"/>
      <c r="D49" s="117"/>
      <c r="E49" s="121"/>
      <c r="F49" s="121"/>
      <c r="G49" s="121"/>
    </row>
    <row r="50" spans="2:7" s="13" customFormat="1" x14ac:dyDescent="0.35">
      <c r="B50" s="81" t="s">
        <v>25</v>
      </c>
      <c r="C50" s="13" t="s">
        <v>38</v>
      </c>
      <c r="D50" s="13" t="s">
        <v>127</v>
      </c>
      <c r="E50" s="75">
        <v>25</v>
      </c>
      <c r="F50" s="75">
        <v>27</v>
      </c>
      <c r="G50" s="75" t="s">
        <v>1155</v>
      </c>
    </row>
    <row r="51" spans="2:7" s="13" customFormat="1" x14ac:dyDescent="0.35">
      <c r="B51" s="81" t="s">
        <v>122</v>
      </c>
      <c r="C51" s="13" t="s">
        <v>38</v>
      </c>
      <c r="D51" s="13" t="s">
        <v>127</v>
      </c>
      <c r="E51" s="75">
        <v>61</v>
      </c>
      <c r="F51" s="75">
        <v>60</v>
      </c>
      <c r="G51" s="75" t="s">
        <v>1150</v>
      </c>
    </row>
    <row r="52" spans="2:7" s="13" customFormat="1" x14ac:dyDescent="0.35">
      <c r="B52" s="81" t="s">
        <v>123</v>
      </c>
      <c r="C52" s="13" t="s">
        <v>38</v>
      </c>
      <c r="D52" s="13" t="s">
        <v>127</v>
      </c>
      <c r="E52" s="75">
        <v>14</v>
      </c>
      <c r="F52" s="75">
        <v>13</v>
      </c>
      <c r="G52" s="75" t="s">
        <v>1156</v>
      </c>
    </row>
    <row r="54" spans="2:7" x14ac:dyDescent="0.35">
      <c r="B54" s="19" t="s">
        <v>203</v>
      </c>
      <c r="C54" s="19"/>
      <c r="D54" s="19"/>
      <c r="E54" s="20"/>
      <c r="F54" s="20"/>
      <c r="G54" s="20"/>
    </row>
    <row r="55" spans="2:7" s="13" customFormat="1" x14ac:dyDescent="0.35">
      <c r="B55" s="35" t="s">
        <v>1131</v>
      </c>
      <c r="C55" s="13" t="s">
        <v>52</v>
      </c>
      <c r="D55" s="13" t="s">
        <v>204</v>
      </c>
      <c r="E55" s="14">
        <v>0</v>
      </c>
      <c r="F55" s="14">
        <v>0</v>
      </c>
      <c r="G55" s="14" t="s">
        <v>1035</v>
      </c>
    </row>
    <row r="58" spans="2:7" s="95" customFormat="1" ht="11.5" x14ac:dyDescent="0.35">
      <c r="B58" s="247" t="s">
        <v>82</v>
      </c>
      <c r="E58" s="96"/>
      <c r="F58" s="96"/>
      <c r="G58" s="96"/>
    </row>
    <row r="59" spans="2:7" s="245" customFormat="1" ht="12" x14ac:dyDescent="0.35">
      <c r="B59" s="245" t="s">
        <v>321</v>
      </c>
      <c r="E59" s="246"/>
      <c r="F59" s="246"/>
      <c r="G59" s="246"/>
    </row>
    <row r="60" spans="2:7" s="245" customFormat="1" ht="12" x14ac:dyDescent="0.35">
      <c r="B60" s="245" t="s">
        <v>1299</v>
      </c>
      <c r="E60" s="246"/>
      <c r="F60" s="246"/>
      <c r="G60" s="246"/>
    </row>
  </sheetData>
  <sheetProtection algorithmName="SHA-512" hashValue="Ce40kRA0KolrWnkxch7fQkxPtNqgnBpZRjWT7si4ChrlVRNVVcnO+tD2amyng3WByUTmv2BVhdkA0xsOTIzOHQ==" saltValue="7vSqijpiFxnjPbMIHo5Miw==" spinCount="100000" sheet="1" objects="1" scenarios="1"/>
  <pageMargins left="0.7" right="0.7" top="0.75" bottom="0.75" header="0.3" footer="0.3"/>
  <pageSetup paperSize="9" scale="56"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84867-FC57-4057-BE38-5AB06192401C}">
  <sheetPr>
    <tabColor rgb="FF8E48FF"/>
    <pageSetUpPr fitToPage="1"/>
  </sheetPr>
  <dimension ref="A2:G36"/>
  <sheetViews>
    <sheetView zoomScale="80" zoomScaleNormal="80" workbookViewId="0">
      <selection activeCell="E12" sqref="E12"/>
    </sheetView>
  </sheetViews>
  <sheetFormatPr defaultRowHeight="14" x14ac:dyDescent="0.35"/>
  <cols>
    <col min="1" max="1" width="3.6328125" style="8" customWidth="1"/>
    <col min="2" max="2" width="80.6328125" style="8" customWidth="1"/>
    <col min="3" max="3" width="12.7265625" style="8" bestFit="1" customWidth="1"/>
    <col min="4" max="4" width="23" style="8" bestFit="1" customWidth="1"/>
    <col min="5" max="7" width="10.6328125" style="8" customWidth="1"/>
    <col min="8" max="8" width="3.6328125" style="8" customWidth="1"/>
    <col min="9" max="16384" width="8.7265625" style="8"/>
  </cols>
  <sheetData>
    <row r="2" spans="2:7" s="6" customFormat="1" ht="15.5" x14ac:dyDescent="0.35">
      <c r="B2" s="7" t="s">
        <v>0</v>
      </c>
      <c r="C2" s="7"/>
    </row>
    <row r="4" spans="2:7" s="13" customFormat="1" x14ac:dyDescent="0.35">
      <c r="B4" s="13" t="s">
        <v>346</v>
      </c>
    </row>
    <row r="5" spans="2:7" s="17" customFormat="1" x14ac:dyDescent="0.35">
      <c r="B5" s="15"/>
      <c r="C5" s="15" t="s">
        <v>5</v>
      </c>
      <c r="D5" s="15" t="s">
        <v>20</v>
      </c>
      <c r="E5" s="15" t="s">
        <v>17</v>
      </c>
      <c r="F5" s="15" t="s">
        <v>18</v>
      </c>
      <c r="G5" s="15" t="s">
        <v>19</v>
      </c>
    </row>
    <row r="6" spans="2:7" x14ac:dyDescent="0.35">
      <c r="B6" s="30" t="s">
        <v>292</v>
      </c>
      <c r="C6" s="19"/>
      <c r="D6" s="19"/>
      <c r="E6" s="19"/>
      <c r="F6" s="19"/>
      <c r="G6" s="19"/>
    </row>
    <row r="7" spans="2:7" s="13" customFormat="1" x14ac:dyDescent="0.35">
      <c r="B7" s="35" t="s">
        <v>290</v>
      </c>
      <c r="C7" s="13" t="s">
        <v>258</v>
      </c>
      <c r="D7" s="35"/>
      <c r="E7" s="36">
        <v>507761</v>
      </c>
      <c r="F7" s="36">
        <v>641555</v>
      </c>
      <c r="G7" s="36">
        <v>661965</v>
      </c>
    </row>
    <row r="8" spans="2:7" s="13" customFormat="1" ht="53.5" customHeight="1" x14ac:dyDescent="0.35">
      <c r="B8" s="35" t="s">
        <v>291</v>
      </c>
      <c r="C8" s="13" t="s">
        <v>258</v>
      </c>
      <c r="D8" s="35" t="s">
        <v>288</v>
      </c>
      <c r="E8" s="14">
        <v>22.3</v>
      </c>
      <c r="F8" s="14">
        <v>26.9</v>
      </c>
      <c r="G8" s="75">
        <v>26.6</v>
      </c>
    </row>
    <row r="9" spans="2:7" x14ac:dyDescent="0.35">
      <c r="B9" s="21"/>
    </row>
    <row r="10" spans="2:7" ht="14.5" x14ac:dyDescent="0.35">
      <c r="B10" s="299" t="s">
        <v>118</v>
      </c>
      <c r="C10" s="299"/>
      <c r="D10" s="299"/>
      <c r="E10" s="299"/>
      <c r="F10" s="299"/>
      <c r="G10" s="299"/>
    </row>
    <row r="11" spans="2:7" s="13" customFormat="1" ht="28" x14ac:dyDescent="0.35">
      <c r="B11" s="81" t="s">
        <v>21</v>
      </c>
      <c r="C11" s="13" t="s">
        <v>258</v>
      </c>
      <c r="D11" s="35" t="s">
        <v>152</v>
      </c>
      <c r="E11" s="14">
        <v>23</v>
      </c>
      <c r="F11" s="14">
        <v>27</v>
      </c>
      <c r="G11" s="14">
        <v>28</v>
      </c>
    </row>
    <row r="12" spans="2:7" s="13" customFormat="1" ht="28" x14ac:dyDescent="0.35">
      <c r="B12" s="81" t="s">
        <v>22</v>
      </c>
      <c r="C12" s="13" t="s">
        <v>258</v>
      </c>
      <c r="D12" s="35" t="s">
        <v>152</v>
      </c>
      <c r="E12" s="14">
        <v>13</v>
      </c>
      <c r="F12" s="14">
        <v>22</v>
      </c>
      <c r="G12" s="14">
        <v>19</v>
      </c>
    </row>
    <row r="14" spans="2:7" ht="14.5" x14ac:dyDescent="0.35">
      <c r="B14" s="299" t="s">
        <v>128</v>
      </c>
      <c r="C14" s="299"/>
      <c r="D14" s="299"/>
      <c r="E14" s="299"/>
      <c r="F14" s="299"/>
      <c r="G14" s="299"/>
    </row>
    <row r="15" spans="2:7" s="13" customFormat="1" x14ac:dyDescent="0.35">
      <c r="B15" s="81" t="s">
        <v>131</v>
      </c>
      <c r="C15" s="13" t="s">
        <v>258</v>
      </c>
      <c r="D15" s="13" t="s">
        <v>136</v>
      </c>
      <c r="E15" s="14">
        <v>14</v>
      </c>
      <c r="F15" s="14">
        <v>17</v>
      </c>
      <c r="G15" s="14">
        <v>21</v>
      </c>
    </row>
    <row r="16" spans="2:7" s="13" customFormat="1" x14ac:dyDescent="0.35">
      <c r="B16" s="81" t="s">
        <v>132</v>
      </c>
      <c r="C16" s="13" t="s">
        <v>258</v>
      </c>
      <c r="D16" s="13" t="s">
        <v>136</v>
      </c>
      <c r="E16" s="14">
        <v>26</v>
      </c>
      <c r="F16" s="14">
        <v>32</v>
      </c>
      <c r="G16" s="14">
        <v>29</v>
      </c>
    </row>
    <row r="17" spans="2:7" x14ac:dyDescent="0.35">
      <c r="E17" s="12"/>
      <c r="F17" s="12"/>
      <c r="G17" s="12"/>
    </row>
    <row r="18" spans="2:7" s="13" customFormat="1" x14ac:dyDescent="0.35">
      <c r="B18" s="13" t="s">
        <v>289</v>
      </c>
      <c r="C18" s="13" t="s">
        <v>317</v>
      </c>
      <c r="D18" s="13" t="s">
        <v>175</v>
      </c>
      <c r="E18" s="68">
        <v>6.77</v>
      </c>
      <c r="F18" s="68">
        <v>6.46</v>
      </c>
      <c r="G18" s="68">
        <v>6.99</v>
      </c>
    </row>
    <row r="20" spans="2:7" x14ac:dyDescent="0.35">
      <c r="B20" s="298" t="s">
        <v>1157</v>
      </c>
      <c r="C20" s="298"/>
      <c r="D20" s="298"/>
      <c r="E20" s="298"/>
      <c r="F20" s="298"/>
      <c r="G20" s="298"/>
    </row>
    <row r="21" spans="2:7" s="13" customFormat="1" ht="28" x14ac:dyDescent="0.35">
      <c r="B21" s="35" t="s">
        <v>296</v>
      </c>
      <c r="C21" s="13" t="s">
        <v>1268</v>
      </c>
      <c r="D21" s="13" t="s">
        <v>137</v>
      </c>
      <c r="E21" s="75">
        <v>90</v>
      </c>
      <c r="F21" s="75">
        <v>91</v>
      </c>
      <c r="G21" s="75" t="s">
        <v>1158</v>
      </c>
    </row>
    <row r="22" spans="2:7" x14ac:dyDescent="0.35">
      <c r="B22" s="21"/>
      <c r="C22" s="8" t="s">
        <v>52</v>
      </c>
      <c r="E22" s="23">
        <v>20360</v>
      </c>
      <c r="F22" s="23">
        <v>21622</v>
      </c>
      <c r="G22" s="23">
        <v>22019</v>
      </c>
    </row>
    <row r="23" spans="2:7" x14ac:dyDescent="0.35">
      <c r="B23" s="21"/>
    </row>
    <row r="24" spans="2:7" ht="14.5" x14ac:dyDescent="0.35">
      <c r="B24" s="299" t="s">
        <v>118</v>
      </c>
      <c r="C24" s="299"/>
      <c r="D24" s="299"/>
      <c r="E24" s="299"/>
      <c r="F24" s="299"/>
      <c r="G24" s="299"/>
    </row>
    <row r="25" spans="2:7" s="13" customFormat="1" x14ac:dyDescent="0.35">
      <c r="B25" s="81" t="s">
        <v>21</v>
      </c>
      <c r="C25" s="13" t="s">
        <v>1226</v>
      </c>
      <c r="D25" s="13" t="s">
        <v>137</v>
      </c>
      <c r="E25" s="75">
        <v>91</v>
      </c>
      <c r="F25" s="75">
        <v>91</v>
      </c>
      <c r="G25" s="75" t="s">
        <v>1159</v>
      </c>
    </row>
    <row r="26" spans="2:7" s="13" customFormat="1" x14ac:dyDescent="0.35">
      <c r="B26" s="81" t="s">
        <v>22</v>
      </c>
      <c r="C26" s="13" t="s">
        <v>1226</v>
      </c>
      <c r="D26" s="13" t="s">
        <v>137</v>
      </c>
      <c r="E26" s="75">
        <v>9</v>
      </c>
      <c r="F26" s="75">
        <v>9</v>
      </c>
      <c r="G26" s="75" t="s">
        <v>1160</v>
      </c>
    </row>
    <row r="27" spans="2:7" x14ac:dyDescent="0.35">
      <c r="E27" s="12"/>
      <c r="F27" s="12"/>
      <c r="G27" s="12"/>
    </row>
    <row r="28" spans="2:7" s="24" customFormat="1" ht="14.5" x14ac:dyDescent="0.35">
      <c r="B28" s="299" t="s">
        <v>128</v>
      </c>
      <c r="C28" s="299"/>
      <c r="D28" s="299"/>
      <c r="E28" s="299"/>
      <c r="F28" s="299"/>
      <c r="G28" s="299"/>
    </row>
    <row r="29" spans="2:7" s="13" customFormat="1" x14ac:dyDescent="0.35">
      <c r="B29" s="81" t="s">
        <v>129</v>
      </c>
      <c r="C29" s="13" t="s">
        <v>1226</v>
      </c>
      <c r="D29" s="13" t="s">
        <v>137</v>
      </c>
      <c r="E29" s="75">
        <v>0.5</v>
      </c>
      <c r="F29" s="75">
        <v>0.4</v>
      </c>
      <c r="G29" s="75" t="s">
        <v>1161</v>
      </c>
    </row>
    <row r="30" spans="2:7" s="13" customFormat="1" x14ac:dyDescent="0.35">
      <c r="B30" s="81" t="s">
        <v>130</v>
      </c>
      <c r="C30" s="13" t="s">
        <v>1226</v>
      </c>
      <c r="D30" s="13" t="s">
        <v>137</v>
      </c>
      <c r="E30" s="75">
        <v>5</v>
      </c>
      <c r="F30" s="75">
        <v>4.5</v>
      </c>
      <c r="G30" s="75" t="s">
        <v>1162</v>
      </c>
    </row>
    <row r="31" spans="2:7" s="13" customFormat="1" x14ac:dyDescent="0.35">
      <c r="B31" s="81" t="s">
        <v>131</v>
      </c>
      <c r="C31" s="13" t="s">
        <v>1226</v>
      </c>
      <c r="D31" s="13" t="s">
        <v>137</v>
      </c>
      <c r="E31" s="75">
        <v>26</v>
      </c>
      <c r="F31" s="75">
        <v>24.8</v>
      </c>
      <c r="G31" s="75" t="s">
        <v>1163</v>
      </c>
    </row>
    <row r="32" spans="2:7" s="13" customFormat="1" x14ac:dyDescent="0.35">
      <c r="B32" s="81" t="s">
        <v>132</v>
      </c>
      <c r="C32" s="13" t="s">
        <v>1226</v>
      </c>
      <c r="D32" s="13" t="s">
        <v>137</v>
      </c>
      <c r="E32" s="75">
        <v>7.5</v>
      </c>
      <c r="F32" s="75">
        <v>7.9</v>
      </c>
      <c r="G32" s="75" t="s">
        <v>1164</v>
      </c>
    </row>
    <row r="33" spans="1:7" s="13" customFormat="1" x14ac:dyDescent="0.35">
      <c r="B33" s="81" t="s">
        <v>133</v>
      </c>
      <c r="C33" s="13" t="s">
        <v>1226</v>
      </c>
      <c r="D33" s="13" t="s">
        <v>137</v>
      </c>
      <c r="E33" s="75">
        <v>61</v>
      </c>
      <c r="F33" s="75">
        <v>62.4</v>
      </c>
      <c r="G33" s="75" t="s">
        <v>1165</v>
      </c>
    </row>
    <row r="35" spans="1:7" s="95" customFormat="1" ht="11.5" x14ac:dyDescent="0.35">
      <c r="B35" s="247" t="s">
        <v>369</v>
      </c>
    </row>
    <row r="36" spans="1:7" s="95" customFormat="1" ht="12" x14ac:dyDescent="0.35">
      <c r="A36" s="245"/>
      <c r="B36" s="245" t="s">
        <v>1295</v>
      </c>
    </row>
  </sheetData>
  <sheetProtection algorithmName="SHA-512" hashValue="SZC8mcPRFUyisr62swkg6N3gBIO/MPfTQr3MkvjvIzCqzl9JqeNVomIXPzYuPHgYZhZPfKV8tVljs5klTq4aEA==" saltValue="9KP3YfYhMfKj8p1YjZ064g==" spinCount="100000" sheet="1" objects="1" scenarios="1"/>
  <mergeCells count="5">
    <mergeCell ref="B20:G20"/>
    <mergeCell ref="B10:G10"/>
    <mergeCell ref="B14:G14"/>
    <mergeCell ref="B24:G24"/>
    <mergeCell ref="B28:G28"/>
  </mergeCells>
  <pageMargins left="0.7" right="0.7" top="0.75" bottom="0.75" header="0.3" footer="0.3"/>
  <pageSetup paperSize="9" scale="56"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53800-5DB4-4C3A-898B-96ECE0921C94}">
  <sheetPr>
    <tabColor rgb="FF8E48FF"/>
    <pageSetUpPr fitToPage="1"/>
  </sheetPr>
  <dimension ref="B2:K127"/>
  <sheetViews>
    <sheetView zoomScale="80" zoomScaleNormal="80" workbookViewId="0">
      <selection activeCell="E16" sqref="E16"/>
    </sheetView>
  </sheetViews>
  <sheetFormatPr defaultRowHeight="14" x14ac:dyDescent="0.35"/>
  <cols>
    <col min="1" max="1" width="3.6328125" style="8" customWidth="1"/>
    <col min="2" max="2" width="80.6328125" style="8" customWidth="1"/>
    <col min="3" max="3" width="6.90625" style="8" bestFit="1" customWidth="1"/>
    <col min="4" max="4" width="23" style="8" customWidth="1"/>
    <col min="5" max="7" width="12.90625" style="12" bestFit="1" customWidth="1"/>
    <col min="8" max="8" width="3.6328125" style="8" customWidth="1"/>
    <col min="9" max="16384" width="8.7265625" style="8"/>
  </cols>
  <sheetData>
    <row r="2" spans="2:11" s="6" customFormat="1" ht="15.5" x14ac:dyDescent="0.35">
      <c r="B2" s="7" t="s">
        <v>0</v>
      </c>
      <c r="C2" s="7"/>
      <c r="E2" s="11"/>
      <c r="F2" s="11"/>
      <c r="G2" s="11"/>
    </row>
    <row r="4" spans="2:11" s="13" customFormat="1" x14ac:dyDescent="0.35">
      <c r="B4" s="13" t="s">
        <v>347</v>
      </c>
      <c r="E4" s="14"/>
      <c r="F4" s="14"/>
      <c r="G4" s="14"/>
    </row>
    <row r="5" spans="2:11" s="17" customFormat="1" x14ac:dyDescent="0.35">
      <c r="B5" s="15"/>
      <c r="C5" s="15" t="s">
        <v>5</v>
      </c>
      <c r="D5" s="15" t="s">
        <v>20</v>
      </c>
      <c r="E5" s="16" t="s">
        <v>17</v>
      </c>
      <c r="F5" s="16" t="s">
        <v>18</v>
      </c>
      <c r="G5" s="16" t="s">
        <v>19</v>
      </c>
    </row>
    <row r="6" spans="2:11" x14ac:dyDescent="0.35">
      <c r="B6" s="19" t="s">
        <v>271</v>
      </c>
      <c r="C6" s="19"/>
      <c r="D6" s="19"/>
      <c r="E6" s="20"/>
      <c r="F6" s="20"/>
      <c r="G6" s="20"/>
    </row>
    <row r="7" spans="2:11" s="13" customFormat="1" x14ac:dyDescent="0.35">
      <c r="B7" s="35" t="s">
        <v>272</v>
      </c>
      <c r="C7" s="13" t="s">
        <v>52</v>
      </c>
      <c r="D7" s="13" t="s">
        <v>274</v>
      </c>
      <c r="E7" s="14">
        <v>55</v>
      </c>
      <c r="F7" s="14">
        <v>62</v>
      </c>
      <c r="G7" s="14">
        <v>62</v>
      </c>
    </row>
    <row r="8" spans="2:11" s="13" customFormat="1" x14ac:dyDescent="0.35">
      <c r="B8" s="35" t="s">
        <v>273</v>
      </c>
      <c r="C8" s="13" t="s">
        <v>52</v>
      </c>
      <c r="D8" s="13" t="s">
        <v>274</v>
      </c>
      <c r="E8" s="14">
        <v>49</v>
      </c>
      <c r="F8" s="14">
        <v>65</v>
      </c>
      <c r="G8" s="14">
        <v>44</v>
      </c>
    </row>
    <row r="9" spans="2:11" s="13" customFormat="1" x14ac:dyDescent="0.35">
      <c r="B9" s="35"/>
      <c r="E9" s="14"/>
      <c r="F9" s="14"/>
      <c r="G9" s="14"/>
    </row>
    <row r="10" spans="2:11" x14ac:dyDescent="0.35">
      <c r="B10" s="19" t="s">
        <v>270</v>
      </c>
      <c r="C10" s="19"/>
      <c r="D10" s="19"/>
      <c r="E10" s="20"/>
      <c r="F10" s="20"/>
      <c r="G10" s="20"/>
    </row>
    <row r="11" spans="2:11" s="13" customFormat="1" x14ac:dyDescent="0.35">
      <c r="B11" s="35" t="s">
        <v>256</v>
      </c>
      <c r="C11" s="13" t="s">
        <v>258</v>
      </c>
      <c r="D11" s="13" t="s">
        <v>257</v>
      </c>
      <c r="E11" s="39">
        <v>271508</v>
      </c>
      <c r="F11" s="39">
        <v>362382.4</v>
      </c>
      <c r="G11" s="39">
        <v>374191.5</v>
      </c>
    </row>
    <row r="12" spans="2:11" s="13" customFormat="1" x14ac:dyDescent="0.35">
      <c r="B12" s="35"/>
      <c r="E12" s="14"/>
      <c r="F12" s="14"/>
      <c r="G12" s="14"/>
    </row>
    <row r="13" spans="2:11" x14ac:dyDescent="0.35">
      <c r="B13" s="19" t="s">
        <v>109</v>
      </c>
      <c r="C13" s="19"/>
      <c r="D13" s="19"/>
      <c r="E13" s="20"/>
      <c r="F13" s="20"/>
      <c r="G13" s="20"/>
    </row>
    <row r="14" spans="2:11" ht="14.5" x14ac:dyDescent="0.35">
      <c r="B14" s="300" t="s">
        <v>375</v>
      </c>
      <c r="C14" s="300"/>
      <c r="D14" s="300"/>
      <c r="E14" s="300"/>
      <c r="F14" s="300"/>
      <c r="G14" s="300"/>
      <c r="H14" s="301"/>
      <c r="I14" s="301"/>
      <c r="J14" s="301"/>
      <c r="K14" s="301"/>
    </row>
    <row r="15" spans="2:11" x14ac:dyDescent="0.35">
      <c r="B15" s="102" t="s">
        <v>248</v>
      </c>
      <c r="D15" s="21"/>
      <c r="F15" s="67"/>
      <c r="G15" s="67"/>
    </row>
    <row r="16" spans="2:11" s="13" customFormat="1" ht="56" x14ac:dyDescent="0.35">
      <c r="B16" s="111" t="s">
        <v>13</v>
      </c>
      <c r="C16" s="13" t="s">
        <v>52</v>
      </c>
      <c r="D16" s="35" t="s">
        <v>254</v>
      </c>
      <c r="E16" s="71">
        <v>0</v>
      </c>
      <c r="F16" s="71">
        <v>2</v>
      </c>
      <c r="G16" s="71">
        <v>0</v>
      </c>
    </row>
    <row r="17" spans="2:8" s="13" customFormat="1" ht="70" x14ac:dyDescent="0.35">
      <c r="B17" s="111" t="s">
        <v>259</v>
      </c>
      <c r="C17" s="13" t="s">
        <v>14</v>
      </c>
      <c r="D17" s="35" t="s">
        <v>266</v>
      </c>
      <c r="E17" s="68">
        <v>0</v>
      </c>
      <c r="F17" s="68">
        <v>3.99</v>
      </c>
      <c r="G17" s="68">
        <v>0</v>
      </c>
    </row>
    <row r="18" spans="2:8" x14ac:dyDescent="0.35">
      <c r="B18" s="21"/>
      <c r="D18" s="21"/>
      <c r="F18" s="67"/>
      <c r="G18" s="67"/>
    </row>
    <row r="19" spans="2:8" x14ac:dyDescent="0.35">
      <c r="B19" s="102" t="s">
        <v>250</v>
      </c>
      <c r="D19" s="21"/>
      <c r="F19" s="67"/>
      <c r="G19" s="67"/>
    </row>
    <row r="20" spans="2:8" s="13" customFormat="1" x14ac:dyDescent="0.35">
      <c r="B20" s="111" t="s">
        <v>260</v>
      </c>
      <c r="C20" s="13" t="s">
        <v>14</v>
      </c>
      <c r="D20" s="35" t="s">
        <v>249</v>
      </c>
      <c r="E20" s="68">
        <v>0.39</v>
      </c>
      <c r="F20" s="68">
        <v>0.34</v>
      </c>
      <c r="G20" s="68">
        <v>0.15</v>
      </c>
    </row>
    <row r="21" spans="2:8" x14ac:dyDescent="0.35">
      <c r="B21" s="21"/>
      <c r="D21" s="21"/>
      <c r="F21" s="67"/>
      <c r="G21" s="67"/>
      <c r="H21" s="13"/>
    </row>
    <row r="22" spans="2:8" x14ac:dyDescent="0.35">
      <c r="B22" s="102" t="s">
        <v>252</v>
      </c>
      <c r="D22" s="21"/>
      <c r="F22" s="67"/>
      <c r="G22" s="67"/>
    </row>
    <row r="23" spans="2:8" s="13" customFormat="1" ht="56" x14ac:dyDescent="0.35">
      <c r="B23" s="111" t="s">
        <v>13</v>
      </c>
      <c r="C23" s="13" t="s">
        <v>52</v>
      </c>
      <c r="D23" s="35" t="s">
        <v>262</v>
      </c>
      <c r="E23" s="71">
        <v>78</v>
      </c>
      <c r="F23" s="71">
        <v>32</v>
      </c>
      <c r="G23" s="71">
        <v>12</v>
      </c>
    </row>
    <row r="24" spans="2:8" s="13" customFormat="1" ht="56" x14ac:dyDescent="0.35">
      <c r="B24" s="111" t="s">
        <v>261</v>
      </c>
      <c r="C24" s="13" t="s">
        <v>14</v>
      </c>
      <c r="D24" s="35" t="s">
        <v>262</v>
      </c>
      <c r="E24" s="68">
        <v>1.51</v>
      </c>
      <c r="F24" s="68">
        <v>0.64</v>
      </c>
      <c r="G24" s="68">
        <v>0.22</v>
      </c>
    </row>
    <row r="25" spans="2:8" x14ac:dyDescent="0.35">
      <c r="B25" s="21"/>
      <c r="F25" s="67"/>
      <c r="G25" s="67"/>
    </row>
    <row r="26" spans="2:8" x14ac:dyDescent="0.35">
      <c r="B26" s="102" t="s">
        <v>263</v>
      </c>
      <c r="D26" s="21"/>
      <c r="F26" s="67"/>
      <c r="G26" s="67"/>
    </row>
    <row r="27" spans="2:8" s="13" customFormat="1" x14ac:dyDescent="0.35">
      <c r="B27" s="113" t="s">
        <v>361</v>
      </c>
      <c r="C27" s="13" t="s">
        <v>14</v>
      </c>
      <c r="D27" s="35" t="s">
        <v>264</v>
      </c>
      <c r="E27" s="68">
        <v>0</v>
      </c>
      <c r="F27" s="68">
        <v>9.0399999999999991</v>
      </c>
      <c r="G27" s="68">
        <v>0</v>
      </c>
    </row>
    <row r="28" spans="2:8" x14ac:dyDescent="0.35">
      <c r="B28" s="104"/>
      <c r="D28" s="21"/>
      <c r="F28" s="67"/>
      <c r="G28" s="67"/>
    </row>
    <row r="29" spans="2:8" x14ac:dyDescent="0.35">
      <c r="B29" s="110" t="s">
        <v>253</v>
      </c>
      <c r="D29" s="21"/>
      <c r="F29" s="67"/>
      <c r="G29" s="67"/>
    </row>
    <row r="30" spans="2:8" s="13" customFormat="1" x14ac:dyDescent="0.35">
      <c r="B30" s="113" t="s">
        <v>362</v>
      </c>
      <c r="C30" s="13" t="s">
        <v>14</v>
      </c>
      <c r="D30" s="35" t="s">
        <v>264</v>
      </c>
      <c r="E30" s="68">
        <v>170.84</v>
      </c>
      <c r="F30" s="68">
        <v>122.08</v>
      </c>
      <c r="G30" s="68">
        <v>42</v>
      </c>
    </row>
    <row r="31" spans="2:8" x14ac:dyDescent="0.35">
      <c r="B31" s="104"/>
      <c r="D31" s="21"/>
      <c r="F31" s="67"/>
      <c r="G31" s="67"/>
    </row>
    <row r="32" spans="2:8" x14ac:dyDescent="0.35">
      <c r="B32" s="110" t="s">
        <v>265</v>
      </c>
      <c r="D32" s="21"/>
      <c r="F32" s="67"/>
      <c r="G32" s="67"/>
    </row>
    <row r="33" spans="2:8" s="13" customFormat="1" x14ac:dyDescent="0.35">
      <c r="B33" s="113" t="s">
        <v>363</v>
      </c>
      <c r="C33" s="13" t="s">
        <v>14</v>
      </c>
      <c r="D33" s="35" t="s">
        <v>264</v>
      </c>
      <c r="E33" s="68">
        <v>19.52</v>
      </c>
      <c r="F33" s="68">
        <v>0</v>
      </c>
      <c r="G33" s="68">
        <v>0</v>
      </c>
    </row>
    <row r="34" spans="2:8" x14ac:dyDescent="0.35">
      <c r="B34" s="21"/>
      <c r="F34" s="67"/>
      <c r="G34" s="67"/>
    </row>
    <row r="35" spans="2:8" x14ac:dyDescent="0.35">
      <c r="B35" s="102" t="s">
        <v>113</v>
      </c>
      <c r="D35" s="21"/>
      <c r="F35" s="67"/>
      <c r="G35" s="67"/>
    </row>
    <row r="36" spans="2:8" s="13" customFormat="1" ht="28" x14ac:dyDescent="0.35">
      <c r="B36" s="111" t="s">
        <v>13</v>
      </c>
      <c r="C36" s="13" t="s">
        <v>52</v>
      </c>
      <c r="D36" s="35" t="s">
        <v>148</v>
      </c>
      <c r="E36" s="71">
        <v>1</v>
      </c>
      <c r="F36" s="71">
        <v>0</v>
      </c>
      <c r="G36" s="71">
        <v>0</v>
      </c>
    </row>
    <row r="37" spans="2:8" s="13" customFormat="1" ht="28" x14ac:dyDescent="0.35">
      <c r="B37" s="111" t="s">
        <v>14</v>
      </c>
      <c r="C37" s="13" t="s">
        <v>14</v>
      </c>
      <c r="D37" s="35" t="s">
        <v>148</v>
      </c>
      <c r="E37" s="68">
        <v>0.02</v>
      </c>
      <c r="F37" s="68">
        <v>0</v>
      </c>
      <c r="G37" s="68">
        <v>0</v>
      </c>
      <c r="H37" s="82"/>
    </row>
    <row r="38" spans="2:8" x14ac:dyDescent="0.35">
      <c r="B38" s="21"/>
      <c r="F38" s="67"/>
      <c r="G38" s="67"/>
    </row>
    <row r="39" spans="2:8" x14ac:dyDescent="0.35">
      <c r="B39" s="110" t="s">
        <v>269</v>
      </c>
      <c r="C39" s="17"/>
      <c r="D39" s="104"/>
      <c r="E39" s="191"/>
      <c r="F39" s="191"/>
      <c r="G39" s="191"/>
    </row>
    <row r="40" spans="2:8" x14ac:dyDescent="0.35">
      <c r="B40" s="113" t="s">
        <v>1025</v>
      </c>
      <c r="C40" s="15" t="s">
        <v>52</v>
      </c>
      <c r="D40" s="192" t="s">
        <v>175</v>
      </c>
      <c r="E40" s="193">
        <v>637</v>
      </c>
      <c r="F40" s="193">
        <v>299</v>
      </c>
      <c r="G40" s="193">
        <v>79</v>
      </c>
    </row>
    <row r="41" spans="2:8" x14ac:dyDescent="0.35">
      <c r="B41" s="113" t="s">
        <v>1026</v>
      </c>
      <c r="C41" s="15" t="s">
        <v>14</v>
      </c>
      <c r="D41" s="192" t="s">
        <v>175</v>
      </c>
      <c r="E41" s="194">
        <f>(E40*1000000)/E44</f>
        <v>12.331964640133815</v>
      </c>
      <c r="F41" s="194">
        <f>(F40*1000000)/F44</f>
        <v>5.9696560188368002</v>
      </c>
      <c r="G41" s="194">
        <f>(G40*1000000)/G44</f>
        <v>1.4692066559301755</v>
      </c>
    </row>
    <row r="42" spans="2:8" x14ac:dyDescent="0.35">
      <c r="B42" s="102"/>
      <c r="D42" s="21"/>
      <c r="E42" s="8"/>
      <c r="F42" s="8"/>
      <c r="G42" s="8"/>
    </row>
    <row r="43" spans="2:8" s="13" customFormat="1" ht="28" x14ac:dyDescent="0.35">
      <c r="B43" s="111" t="s">
        <v>364</v>
      </c>
      <c r="C43" s="13" t="s">
        <v>52</v>
      </c>
      <c r="D43" s="35" t="s">
        <v>349</v>
      </c>
      <c r="E43" s="36">
        <v>20487</v>
      </c>
      <c r="F43" s="36">
        <v>22116</v>
      </c>
      <c r="G43" s="36">
        <v>26188</v>
      </c>
    </row>
    <row r="44" spans="2:8" s="13" customFormat="1" ht="28" x14ac:dyDescent="0.35">
      <c r="B44" s="111" t="s">
        <v>348</v>
      </c>
      <c r="C44" s="13" t="s">
        <v>258</v>
      </c>
      <c r="D44" s="35" t="s">
        <v>350</v>
      </c>
      <c r="E44" s="36">
        <v>51654381</v>
      </c>
      <c r="F44" s="36">
        <v>50086638</v>
      </c>
      <c r="G44" s="36">
        <v>53770516</v>
      </c>
    </row>
    <row r="45" spans="2:8" x14ac:dyDescent="0.35">
      <c r="F45" s="67"/>
      <c r="G45" s="67"/>
    </row>
    <row r="46" spans="2:8" ht="14.5" x14ac:dyDescent="0.35">
      <c r="B46" s="300" t="s">
        <v>374</v>
      </c>
      <c r="C46" s="300"/>
      <c r="D46" s="300"/>
      <c r="E46" s="300"/>
      <c r="F46" s="300"/>
      <c r="G46" s="300"/>
    </row>
    <row r="47" spans="2:8" x14ac:dyDescent="0.35">
      <c r="B47" s="102" t="s">
        <v>248</v>
      </c>
      <c r="D47" s="21"/>
      <c r="F47" s="67"/>
      <c r="G47" s="67"/>
    </row>
    <row r="48" spans="2:8" s="13" customFormat="1" ht="70" x14ac:dyDescent="0.35">
      <c r="B48" s="111" t="s">
        <v>13</v>
      </c>
      <c r="C48" s="13" t="s">
        <v>52</v>
      </c>
      <c r="D48" s="35" t="s">
        <v>255</v>
      </c>
      <c r="E48" s="71">
        <v>0</v>
      </c>
      <c r="F48" s="71">
        <v>0</v>
      </c>
      <c r="G48" s="71">
        <v>0</v>
      </c>
    </row>
    <row r="49" spans="2:7" s="13" customFormat="1" ht="56" x14ac:dyDescent="0.35">
      <c r="B49" s="111" t="s">
        <v>259</v>
      </c>
      <c r="C49" s="13" t="s">
        <v>14</v>
      </c>
      <c r="D49" s="35" t="s">
        <v>267</v>
      </c>
      <c r="E49" s="68">
        <v>0</v>
      </c>
      <c r="F49" s="68">
        <v>0</v>
      </c>
      <c r="G49" s="68">
        <v>0</v>
      </c>
    </row>
    <row r="50" spans="2:7" x14ac:dyDescent="0.35">
      <c r="B50" s="21"/>
      <c r="D50" s="21"/>
      <c r="F50" s="67"/>
      <c r="G50" s="67"/>
    </row>
    <row r="51" spans="2:7" x14ac:dyDescent="0.35">
      <c r="B51" s="102" t="s">
        <v>250</v>
      </c>
      <c r="D51" s="21"/>
      <c r="F51" s="67"/>
      <c r="G51" s="67"/>
    </row>
    <row r="52" spans="2:7" s="13" customFormat="1" x14ac:dyDescent="0.35">
      <c r="B52" s="111" t="s">
        <v>260</v>
      </c>
      <c r="C52" s="13" t="s">
        <v>14</v>
      </c>
      <c r="D52" s="35" t="s">
        <v>249</v>
      </c>
      <c r="E52" s="68">
        <v>0.47</v>
      </c>
      <c r="F52" s="68">
        <v>0.44</v>
      </c>
      <c r="G52" s="68">
        <v>0.18</v>
      </c>
    </row>
    <row r="53" spans="2:7" x14ac:dyDescent="0.35">
      <c r="B53" s="112"/>
      <c r="D53" s="21"/>
      <c r="F53" s="67"/>
      <c r="G53" s="67"/>
    </row>
    <row r="54" spans="2:7" x14ac:dyDescent="0.35">
      <c r="B54" s="102" t="s">
        <v>252</v>
      </c>
      <c r="D54" s="21"/>
      <c r="F54" s="67"/>
      <c r="G54" s="67"/>
    </row>
    <row r="55" spans="2:7" s="13" customFormat="1" ht="56" x14ac:dyDescent="0.35">
      <c r="B55" s="111" t="s">
        <v>13</v>
      </c>
      <c r="C55" s="13" t="s">
        <v>52</v>
      </c>
      <c r="D55" s="35" t="s">
        <v>262</v>
      </c>
      <c r="E55" s="71">
        <v>106</v>
      </c>
      <c r="F55" s="71">
        <v>66</v>
      </c>
      <c r="G55" s="71">
        <v>41</v>
      </c>
    </row>
    <row r="56" spans="2:7" s="13" customFormat="1" ht="56" x14ac:dyDescent="0.35">
      <c r="B56" s="111" t="s">
        <v>261</v>
      </c>
      <c r="C56" s="13" t="s">
        <v>14</v>
      </c>
      <c r="D56" s="35" t="s">
        <v>262</v>
      </c>
      <c r="E56" s="68">
        <v>0.99</v>
      </c>
      <c r="F56" s="68">
        <v>0.9</v>
      </c>
      <c r="G56" s="68">
        <v>0.37</v>
      </c>
    </row>
    <row r="57" spans="2:7" x14ac:dyDescent="0.35">
      <c r="B57" s="21"/>
      <c r="F57" s="67"/>
      <c r="G57" s="67"/>
    </row>
    <row r="58" spans="2:7" x14ac:dyDescent="0.35">
      <c r="B58" s="102" t="s">
        <v>263</v>
      </c>
      <c r="D58" s="21"/>
      <c r="F58" s="67"/>
      <c r="G58" s="67"/>
    </row>
    <row r="59" spans="2:7" s="13" customFormat="1" x14ac:dyDescent="0.35">
      <c r="B59" s="113" t="s">
        <v>361</v>
      </c>
      <c r="C59" s="13" t="s">
        <v>14</v>
      </c>
      <c r="D59" s="35" t="s">
        <v>264</v>
      </c>
      <c r="E59" s="68">
        <v>0</v>
      </c>
      <c r="F59" s="68">
        <v>0</v>
      </c>
      <c r="G59" s="68">
        <v>0</v>
      </c>
    </row>
    <row r="60" spans="2:7" x14ac:dyDescent="0.35">
      <c r="B60" s="104"/>
      <c r="D60" s="21"/>
      <c r="E60" s="67"/>
      <c r="F60" s="67"/>
      <c r="G60" s="67"/>
    </row>
    <row r="61" spans="2:7" x14ac:dyDescent="0.35">
      <c r="B61" s="110" t="s">
        <v>253</v>
      </c>
      <c r="D61" s="21"/>
      <c r="E61" s="67"/>
      <c r="F61" s="67"/>
      <c r="G61" s="67"/>
    </row>
    <row r="62" spans="2:7" s="13" customFormat="1" x14ac:dyDescent="0.35">
      <c r="B62" s="113" t="s">
        <v>362</v>
      </c>
      <c r="C62" s="13" t="s">
        <v>14</v>
      </c>
      <c r="D62" s="35" t="s">
        <v>264</v>
      </c>
      <c r="E62" s="68">
        <v>177.64</v>
      </c>
      <c r="F62" s="68">
        <v>123.58</v>
      </c>
      <c r="G62" s="68" t="s">
        <v>1027</v>
      </c>
    </row>
    <row r="63" spans="2:7" x14ac:dyDescent="0.35">
      <c r="B63" s="104"/>
      <c r="D63" s="21"/>
      <c r="E63" s="67"/>
      <c r="F63" s="67"/>
      <c r="G63" s="67"/>
    </row>
    <row r="64" spans="2:7" x14ac:dyDescent="0.35">
      <c r="B64" s="110" t="s">
        <v>265</v>
      </c>
      <c r="D64" s="21"/>
      <c r="E64" s="67"/>
      <c r="F64" s="67"/>
      <c r="G64" s="67"/>
    </row>
    <row r="65" spans="2:10" s="13" customFormat="1" x14ac:dyDescent="0.35">
      <c r="B65" s="113" t="s">
        <v>363</v>
      </c>
      <c r="C65" s="13" t="s">
        <v>14</v>
      </c>
      <c r="D65" s="35" t="s">
        <v>264</v>
      </c>
      <c r="E65" s="68">
        <v>9.6</v>
      </c>
      <c r="F65" s="68">
        <v>0</v>
      </c>
      <c r="G65" s="68">
        <v>2.02</v>
      </c>
    </row>
    <row r="66" spans="2:10" x14ac:dyDescent="0.35">
      <c r="B66" s="112"/>
      <c r="D66" s="21"/>
      <c r="F66" s="67"/>
      <c r="G66" s="67"/>
    </row>
    <row r="67" spans="2:10" x14ac:dyDescent="0.35">
      <c r="B67" s="102" t="s">
        <v>113</v>
      </c>
      <c r="D67" s="21"/>
      <c r="F67" s="67"/>
      <c r="G67" s="67"/>
    </row>
    <row r="68" spans="2:10" s="13" customFormat="1" ht="28" x14ac:dyDescent="0.35">
      <c r="B68" s="111" t="s">
        <v>13</v>
      </c>
      <c r="C68" s="13" t="s">
        <v>52</v>
      </c>
      <c r="D68" s="35" t="s">
        <v>149</v>
      </c>
      <c r="E68" s="71">
        <v>2</v>
      </c>
      <c r="F68" s="71">
        <v>0</v>
      </c>
      <c r="G68" s="71">
        <v>1</v>
      </c>
    </row>
    <row r="69" spans="2:10" s="13" customFormat="1" ht="28" x14ac:dyDescent="0.35">
      <c r="B69" s="111" t="s">
        <v>14</v>
      </c>
      <c r="C69" s="13" t="s">
        <v>14</v>
      </c>
      <c r="D69" s="35" t="s">
        <v>149</v>
      </c>
      <c r="E69" s="68">
        <v>0.02</v>
      </c>
      <c r="F69" s="68">
        <v>0</v>
      </c>
      <c r="G69" s="68">
        <v>0.01</v>
      </c>
      <c r="H69" s="108"/>
      <c r="I69" s="108"/>
      <c r="J69" s="108"/>
    </row>
    <row r="70" spans="2:10" x14ac:dyDescent="0.35">
      <c r="B70" s="21"/>
      <c r="F70" s="67"/>
      <c r="G70" s="67"/>
    </row>
    <row r="71" spans="2:10" x14ac:dyDescent="0.35">
      <c r="B71" s="110" t="s">
        <v>269</v>
      </c>
      <c r="C71" s="17"/>
      <c r="D71" s="104"/>
      <c r="E71" s="191"/>
      <c r="F71" s="191"/>
      <c r="G71" s="191"/>
    </row>
    <row r="72" spans="2:10" s="13" customFormat="1" x14ac:dyDescent="0.35">
      <c r="B72" s="113" t="s">
        <v>1028</v>
      </c>
      <c r="C72" s="15" t="s">
        <v>52</v>
      </c>
      <c r="D72" s="192" t="s">
        <v>175</v>
      </c>
      <c r="E72" s="193">
        <v>800</v>
      </c>
      <c r="F72" s="193">
        <v>479</v>
      </c>
      <c r="G72" s="193">
        <v>348</v>
      </c>
    </row>
    <row r="73" spans="2:10" s="13" customFormat="1" x14ac:dyDescent="0.35">
      <c r="B73" s="113" t="s">
        <v>1026</v>
      </c>
      <c r="C73" s="15" t="s">
        <v>14</v>
      </c>
      <c r="D73" s="192" t="s">
        <v>175</v>
      </c>
      <c r="E73" s="194">
        <f>(E72*1000000)/E76</f>
        <v>7.4543682015288439</v>
      </c>
      <c r="F73" s="194">
        <f>(F72*1000000)/F76</f>
        <v>6.5504547615611219</v>
      </c>
      <c r="G73" s="194">
        <f>(G72*1000000)/G76</f>
        <v>3.1592893251290461</v>
      </c>
    </row>
    <row r="74" spans="2:10" x14ac:dyDescent="0.35">
      <c r="B74" s="102"/>
      <c r="D74" s="21"/>
      <c r="E74" s="8"/>
      <c r="F74" s="8"/>
      <c r="G74" s="8"/>
    </row>
    <row r="75" spans="2:10" s="13" customFormat="1" ht="28" x14ac:dyDescent="0.35">
      <c r="B75" s="111" t="s">
        <v>364</v>
      </c>
      <c r="C75" s="13" t="s">
        <v>69</v>
      </c>
      <c r="D75" s="35" t="s">
        <v>351</v>
      </c>
      <c r="E75" s="70">
        <v>41657</v>
      </c>
      <c r="F75" s="70">
        <v>33986</v>
      </c>
      <c r="G75" s="36">
        <v>49563</v>
      </c>
    </row>
    <row r="76" spans="2:10" s="13" customFormat="1" ht="28" x14ac:dyDescent="0.35">
      <c r="B76" s="111" t="s">
        <v>348</v>
      </c>
      <c r="C76" s="13" t="s">
        <v>258</v>
      </c>
      <c r="D76" s="35" t="s">
        <v>352</v>
      </c>
      <c r="E76" s="70">
        <v>107319625</v>
      </c>
      <c r="F76" s="70">
        <v>73124694</v>
      </c>
      <c r="G76" s="36">
        <v>110151355</v>
      </c>
    </row>
    <row r="77" spans="2:10" x14ac:dyDescent="0.35">
      <c r="F77" s="67"/>
      <c r="G77" s="67"/>
    </row>
    <row r="78" spans="2:10" s="109" customFormat="1" ht="14.5" x14ac:dyDescent="0.35">
      <c r="B78" s="300" t="s">
        <v>376</v>
      </c>
      <c r="C78" s="300"/>
      <c r="D78" s="300"/>
      <c r="E78" s="300"/>
      <c r="F78" s="300"/>
      <c r="G78" s="300"/>
      <c r="H78" s="302"/>
      <c r="I78" s="302"/>
      <c r="J78" s="302"/>
    </row>
    <row r="79" spans="2:10" x14ac:dyDescent="0.35">
      <c r="B79" s="102" t="s">
        <v>248</v>
      </c>
      <c r="D79" s="21"/>
      <c r="F79" s="67"/>
      <c r="G79" s="67"/>
    </row>
    <row r="80" spans="2:10" s="13" customFormat="1" x14ac:dyDescent="0.35">
      <c r="B80" s="111" t="s">
        <v>259</v>
      </c>
      <c r="C80" s="13" t="s">
        <v>14</v>
      </c>
      <c r="D80" s="35" t="s">
        <v>249</v>
      </c>
      <c r="E80" s="68">
        <v>0</v>
      </c>
      <c r="F80" s="68">
        <v>1.62</v>
      </c>
      <c r="G80" s="68">
        <v>0</v>
      </c>
    </row>
    <row r="81" spans="2:7" x14ac:dyDescent="0.35">
      <c r="B81" s="102"/>
      <c r="D81" s="21"/>
      <c r="F81" s="67"/>
      <c r="G81" s="67"/>
    </row>
    <row r="82" spans="2:7" x14ac:dyDescent="0.35">
      <c r="B82" s="102" t="s">
        <v>250</v>
      </c>
      <c r="D82" s="21"/>
      <c r="F82" s="67"/>
      <c r="G82" s="67"/>
    </row>
    <row r="83" spans="2:7" s="13" customFormat="1" ht="28" x14ac:dyDescent="0.35">
      <c r="B83" s="111" t="s">
        <v>260</v>
      </c>
      <c r="C83" s="13" t="s">
        <v>14</v>
      </c>
      <c r="D83" s="35" t="s">
        <v>268</v>
      </c>
      <c r="E83" s="14">
        <v>0.44</v>
      </c>
      <c r="F83" s="68">
        <v>0.4</v>
      </c>
      <c r="G83" s="68">
        <v>0.17</v>
      </c>
    </row>
    <row r="84" spans="2:7" x14ac:dyDescent="0.35">
      <c r="B84" s="21"/>
      <c r="D84" s="21"/>
      <c r="F84" s="67"/>
      <c r="G84" s="67"/>
    </row>
    <row r="85" spans="2:7" x14ac:dyDescent="0.35">
      <c r="B85" s="102" t="s">
        <v>252</v>
      </c>
      <c r="D85" s="21"/>
      <c r="F85" s="67"/>
      <c r="G85" s="67"/>
    </row>
    <row r="86" spans="2:7" s="13" customFormat="1" ht="28" x14ac:dyDescent="0.35">
      <c r="B86" s="111" t="s">
        <v>261</v>
      </c>
      <c r="C86" s="13" t="s">
        <v>14</v>
      </c>
      <c r="D86" s="35" t="s">
        <v>268</v>
      </c>
      <c r="E86" s="14">
        <v>1.1599999999999999</v>
      </c>
      <c r="F86" s="68">
        <v>0.8</v>
      </c>
      <c r="G86" s="68">
        <v>0.32</v>
      </c>
    </row>
    <row r="87" spans="2:7" x14ac:dyDescent="0.35">
      <c r="B87" s="21"/>
      <c r="F87" s="67"/>
      <c r="G87" s="67"/>
    </row>
    <row r="88" spans="2:7" x14ac:dyDescent="0.35">
      <c r="B88" s="102" t="s">
        <v>263</v>
      </c>
      <c r="D88" s="21"/>
      <c r="F88" s="67"/>
      <c r="G88" s="67"/>
    </row>
    <row r="89" spans="2:7" s="13" customFormat="1" x14ac:dyDescent="0.35">
      <c r="B89" s="113" t="s">
        <v>361</v>
      </c>
      <c r="C89" s="13" t="s">
        <v>14</v>
      </c>
      <c r="D89" s="35" t="s">
        <v>264</v>
      </c>
      <c r="E89" s="68">
        <v>0</v>
      </c>
      <c r="F89" s="68">
        <v>3.56</v>
      </c>
      <c r="G89" s="68">
        <v>0</v>
      </c>
    </row>
    <row r="90" spans="2:7" x14ac:dyDescent="0.35">
      <c r="B90" s="104"/>
      <c r="D90" s="21"/>
      <c r="E90" s="67"/>
      <c r="F90" s="67"/>
      <c r="G90" s="67"/>
    </row>
    <row r="91" spans="2:7" x14ac:dyDescent="0.35">
      <c r="B91" s="110" t="s">
        <v>253</v>
      </c>
      <c r="D91" s="21"/>
      <c r="E91" s="67"/>
      <c r="F91" s="67"/>
      <c r="G91" s="67"/>
    </row>
    <row r="92" spans="2:7" s="13" customFormat="1" x14ac:dyDescent="0.35">
      <c r="B92" s="113" t="s">
        <v>362</v>
      </c>
      <c r="C92" s="13" t="s">
        <v>14</v>
      </c>
      <c r="D92" s="35" t="s">
        <v>264</v>
      </c>
      <c r="E92" s="68">
        <v>175.4</v>
      </c>
      <c r="F92" s="68">
        <v>123</v>
      </c>
      <c r="G92" s="68">
        <v>49</v>
      </c>
    </row>
    <row r="93" spans="2:7" x14ac:dyDescent="0.35">
      <c r="B93" s="104"/>
      <c r="D93" s="21"/>
      <c r="E93" s="67"/>
      <c r="F93" s="67"/>
      <c r="G93" s="67"/>
    </row>
    <row r="94" spans="2:7" x14ac:dyDescent="0.35">
      <c r="B94" s="110" t="s">
        <v>265</v>
      </c>
      <c r="D94" s="21"/>
      <c r="E94" s="67"/>
      <c r="F94" s="67"/>
      <c r="G94" s="67"/>
    </row>
    <row r="95" spans="2:7" s="13" customFormat="1" x14ac:dyDescent="0.35">
      <c r="B95" s="113" t="s">
        <v>363</v>
      </c>
      <c r="C95" s="13" t="s">
        <v>14</v>
      </c>
      <c r="D95" s="35" t="s">
        <v>264</v>
      </c>
      <c r="E95" s="68">
        <v>12.87</v>
      </c>
      <c r="F95" s="68">
        <v>0</v>
      </c>
      <c r="G95" s="68">
        <v>1.32</v>
      </c>
    </row>
    <row r="96" spans="2:7" x14ac:dyDescent="0.35">
      <c r="B96" s="21"/>
      <c r="D96" s="21"/>
    </row>
    <row r="97" spans="2:7" x14ac:dyDescent="0.35">
      <c r="B97" s="110" t="s">
        <v>113</v>
      </c>
      <c r="C97" s="17"/>
      <c r="D97" s="104"/>
      <c r="E97" s="18"/>
      <c r="F97" s="191"/>
      <c r="G97" s="191"/>
    </row>
    <row r="98" spans="2:7" ht="28" x14ac:dyDescent="0.35">
      <c r="B98" s="113" t="s">
        <v>13</v>
      </c>
      <c r="C98" s="15" t="s">
        <v>52</v>
      </c>
      <c r="D98" s="192" t="s">
        <v>149</v>
      </c>
      <c r="E98" s="193">
        <v>3</v>
      </c>
      <c r="F98" s="193">
        <v>0</v>
      </c>
      <c r="G98" s="193">
        <v>1</v>
      </c>
    </row>
    <row r="99" spans="2:7" ht="28" x14ac:dyDescent="0.35">
      <c r="B99" s="113" t="s">
        <v>14</v>
      </c>
      <c r="C99" s="15" t="s">
        <v>14</v>
      </c>
      <c r="D99" s="192" t="s">
        <v>149</v>
      </c>
      <c r="E99" s="194">
        <v>0.02</v>
      </c>
      <c r="F99" s="194">
        <v>0</v>
      </c>
      <c r="G99" s="194">
        <v>0.01</v>
      </c>
    </row>
    <row r="100" spans="2:7" x14ac:dyDescent="0.35">
      <c r="B100" s="104"/>
      <c r="C100" s="17"/>
      <c r="D100" s="104"/>
      <c r="E100" s="18"/>
      <c r="F100" s="18"/>
      <c r="G100" s="18"/>
    </row>
    <row r="101" spans="2:7" x14ac:dyDescent="0.35">
      <c r="B101" s="110" t="s">
        <v>269</v>
      </c>
      <c r="C101" s="17"/>
      <c r="D101" s="104"/>
      <c r="E101" s="191"/>
      <c r="F101" s="191"/>
      <c r="G101" s="191"/>
    </row>
    <row r="102" spans="2:7" x14ac:dyDescent="0.35">
      <c r="B102" s="113" t="s">
        <v>1025</v>
      </c>
      <c r="C102" s="15" t="s">
        <v>52</v>
      </c>
      <c r="D102" s="192" t="s">
        <v>175</v>
      </c>
      <c r="E102" s="70">
        <v>1437</v>
      </c>
      <c r="F102" s="193">
        <v>778</v>
      </c>
      <c r="G102" s="193">
        <v>427</v>
      </c>
    </row>
    <row r="103" spans="2:7" x14ac:dyDescent="0.35">
      <c r="B103" s="113" t="s">
        <v>1026</v>
      </c>
      <c r="C103" s="15" t="s">
        <v>14</v>
      </c>
      <c r="D103" s="192" t="s">
        <v>175</v>
      </c>
      <c r="E103" s="194">
        <f>(E102*1000000)/E106</f>
        <v>9.0392136183572056</v>
      </c>
      <c r="F103" s="194">
        <v>6.31</v>
      </c>
      <c r="G103" s="194">
        <v>2.6</v>
      </c>
    </row>
    <row r="104" spans="2:7" x14ac:dyDescent="0.35">
      <c r="B104" s="21"/>
      <c r="D104" s="21"/>
    </row>
    <row r="105" spans="2:7" s="13" customFormat="1" ht="28" x14ac:dyDescent="0.35">
      <c r="B105" s="111" t="s">
        <v>364</v>
      </c>
      <c r="C105" s="13" t="s">
        <v>52</v>
      </c>
      <c r="D105" s="35" t="s">
        <v>351</v>
      </c>
      <c r="E105" s="36">
        <v>62144</v>
      </c>
      <c r="F105" s="70">
        <v>56103</v>
      </c>
      <c r="G105" s="36">
        <v>75751</v>
      </c>
    </row>
    <row r="106" spans="2:7" s="13" customFormat="1" ht="28" x14ac:dyDescent="0.35">
      <c r="B106" s="111" t="s">
        <v>348</v>
      </c>
      <c r="C106" s="13" t="s">
        <v>258</v>
      </c>
      <c r="D106" s="35" t="s">
        <v>352</v>
      </c>
      <c r="E106" s="36">
        <v>158974006</v>
      </c>
      <c r="F106" s="70">
        <v>123211333</v>
      </c>
      <c r="G106" s="36">
        <v>163921771</v>
      </c>
    </row>
    <row r="107" spans="2:7" s="13" customFormat="1" x14ac:dyDescent="0.35">
      <c r="B107" s="35"/>
      <c r="E107" s="36"/>
      <c r="F107" s="69"/>
      <c r="G107" s="36"/>
    </row>
    <row r="108" spans="2:7" s="13" customFormat="1" x14ac:dyDescent="0.35">
      <c r="B108" s="35" t="s">
        <v>164</v>
      </c>
      <c r="C108" s="13" t="s">
        <v>14</v>
      </c>
      <c r="D108" s="13" t="s">
        <v>163</v>
      </c>
      <c r="E108" s="16">
        <v>0.17</v>
      </c>
      <c r="F108" s="14">
        <v>0.06</v>
      </c>
      <c r="G108" s="14">
        <v>7.0000000000000007E-2</v>
      </c>
    </row>
    <row r="110" spans="2:7" x14ac:dyDescent="0.35">
      <c r="B110" s="19" t="s">
        <v>110</v>
      </c>
      <c r="C110" s="19"/>
      <c r="D110" s="19"/>
      <c r="E110" s="20"/>
      <c r="F110" s="20"/>
      <c r="G110" s="20"/>
    </row>
    <row r="111" spans="2:7" ht="14.5" x14ac:dyDescent="0.35">
      <c r="B111" s="300" t="s">
        <v>375</v>
      </c>
      <c r="C111" s="300"/>
      <c r="D111" s="300"/>
      <c r="E111" s="300"/>
      <c r="F111" s="300"/>
      <c r="G111" s="300"/>
    </row>
    <row r="112" spans="2:7" s="13" customFormat="1" x14ac:dyDescent="0.35">
      <c r="B112" s="114" t="s">
        <v>115</v>
      </c>
      <c r="C112" s="13" t="s">
        <v>52</v>
      </c>
      <c r="D112" s="13" t="s">
        <v>111</v>
      </c>
      <c r="E112" s="14">
        <v>0</v>
      </c>
      <c r="F112" s="14">
        <v>0</v>
      </c>
      <c r="G112" s="14">
        <v>0</v>
      </c>
    </row>
    <row r="113" spans="2:7" s="13" customFormat="1" ht="28" x14ac:dyDescent="0.35">
      <c r="B113" s="114" t="s">
        <v>116</v>
      </c>
      <c r="C113" s="13" t="s">
        <v>52</v>
      </c>
      <c r="D113" s="35" t="s">
        <v>150</v>
      </c>
      <c r="E113" s="14">
        <v>0</v>
      </c>
      <c r="F113" s="14">
        <v>0</v>
      </c>
      <c r="G113" s="14">
        <v>0</v>
      </c>
    </row>
    <row r="114" spans="2:7" x14ac:dyDescent="0.35">
      <c r="B114" s="115" t="s">
        <v>370</v>
      </c>
      <c r="C114" s="8" t="s">
        <v>52</v>
      </c>
      <c r="E114" s="12">
        <v>0</v>
      </c>
      <c r="F114" s="12">
        <v>0</v>
      </c>
      <c r="G114" s="12">
        <v>0</v>
      </c>
    </row>
    <row r="115" spans="2:7" x14ac:dyDescent="0.35">
      <c r="B115" s="66"/>
      <c r="E115" s="23"/>
      <c r="F115" s="23"/>
      <c r="G115" s="23"/>
    </row>
    <row r="116" spans="2:7" ht="14.5" x14ac:dyDescent="0.35">
      <c r="B116" s="300" t="s">
        <v>374</v>
      </c>
      <c r="C116" s="300"/>
      <c r="D116" s="300"/>
      <c r="E116" s="300"/>
      <c r="F116" s="300"/>
      <c r="G116" s="300"/>
    </row>
    <row r="117" spans="2:7" s="13" customFormat="1" x14ac:dyDescent="0.35">
      <c r="B117" s="114" t="s">
        <v>115</v>
      </c>
      <c r="C117" s="13" t="s">
        <v>52</v>
      </c>
      <c r="D117" s="13" t="s">
        <v>112</v>
      </c>
      <c r="E117" s="14">
        <v>0</v>
      </c>
      <c r="F117" s="14">
        <v>0</v>
      </c>
      <c r="G117" s="14">
        <v>0</v>
      </c>
    </row>
    <row r="118" spans="2:7" s="13" customFormat="1" ht="28" x14ac:dyDescent="0.35">
      <c r="B118" s="114" t="s">
        <v>114</v>
      </c>
      <c r="C118" s="13" t="s">
        <v>52</v>
      </c>
      <c r="D118" s="35" t="s">
        <v>151</v>
      </c>
      <c r="E118" s="14">
        <v>0</v>
      </c>
      <c r="F118" s="14">
        <v>0</v>
      </c>
      <c r="G118" s="14">
        <v>0</v>
      </c>
    </row>
    <row r="119" spans="2:7" x14ac:dyDescent="0.35">
      <c r="B119" s="115" t="s">
        <v>370</v>
      </c>
      <c r="C119" s="8" t="s">
        <v>52</v>
      </c>
      <c r="E119" s="12">
        <v>0</v>
      </c>
      <c r="F119" s="12">
        <v>0</v>
      </c>
      <c r="G119" s="12">
        <v>0</v>
      </c>
    </row>
    <row r="120" spans="2:7" s="17" customFormat="1" x14ac:dyDescent="0.35">
      <c r="B120" s="15"/>
      <c r="C120" s="15"/>
      <c r="D120" s="15"/>
      <c r="E120" s="16"/>
      <c r="F120" s="16"/>
      <c r="G120" s="16"/>
    </row>
    <row r="122" spans="2:7" s="95" customFormat="1" ht="11.5" x14ac:dyDescent="0.35">
      <c r="B122" s="247" t="s">
        <v>82</v>
      </c>
      <c r="E122" s="96"/>
      <c r="F122" s="96"/>
      <c r="G122" s="96"/>
    </row>
    <row r="123" spans="2:7" s="245" customFormat="1" ht="72" customHeight="1" x14ac:dyDescent="0.35">
      <c r="B123" s="278" t="s">
        <v>1267</v>
      </c>
      <c r="C123" s="278"/>
      <c r="D123" s="278"/>
      <c r="E123" s="278"/>
      <c r="F123" s="278"/>
      <c r="G123" s="278"/>
    </row>
    <row r="124" spans="2:7" s="24" customFormat="1" ht="14.5" x14ac:dyDescent="0.35">
      <c r="B124" s="245" t="s">
        <v>371</v>
      </c>
      <c r="E124" s="25"/>
      <c r="F124" s="25"/>
      <c r="G124" s="25"/>
    </row>
    <row r="125" spans="2:7" s="24" customFormat="1" ht="14.5" customHeight="1" x14ac:dyDescent="0.35">
      <c r="B125" s="278" t="s">
        <v>1266</v>
      </c>
      <c r="C125" s="278"/>
      <c r="D125" s="278"/>
      <c r="E125" s="278"/>
      <c r="F125" s="278"/>
      <c r="G125" s="278"/>
    </row>
    <row r="126" spans="2:7" s="24" customFormat="1" ht="11.5" customHeight="1" x14ac:dyDescent="0.35">
      <c r="B126" s="278" t="s">
        <v>372</v>
      </c>
      <c r="C126" s="278"/>
      <c r="D126" s="278"/>
      <c r="E126" s="278"/>
      <c r="F126" s="278"/>
      <c r="G126" s="278"/>
    </row>
    <row r="127" spans="2:7" s="24" customFormat="1" ht="23.15" customHeight="1" x14ac:dyDescent="0.35">
      <c r="B127" s="278" t="s">
        <v>373</v>
      </c>
      <c r="C127" s="278"/>
      <c r="D127" s="278"/>
      <c r="E127" s="278"/>
      <c r="F127" s="278"/>
      <c r="G127" s="278"/>
    </row>
  </sheetData>
  <sheetProtection algorithmName="SHA-512" hashValue="C40GVuX6oX9E5pRzR0xesoBqDSyTA6EifQQ+Uy3cWQ2INHlwomJ20eEo7DSYP1bCDNaKpjT0HAjL5+/P6cEMXQ==" saltValue="wlBeiChzp40t8z1b8fGcAQ==" spinCount="100000" sheet="1" objects="1" scenarios="1"/>
  <mergeCells count="11">
    <mergeCell ref="B111:G111"/>
    <mergeCell ref="B116:G116"/>
    <mergeCell ref="B123:G123"/>
    <mergeCell ref="B126:G126"/>
    <mergeCell ref="B127:G127"/>
    <mergeCell ref="B125:G125"/>
    <mergeCell ref="B14:G14"/>
    <mergeCell ref="H14:K14"/>
    <mergeCell ref="B46:G46"/>
    <mergeCell ref="B78:G78"/>
    <mergeCell ref="H78:J78"/>
  </mergeCells>
  <pageMargins left="0.7" right="0.7" top="0.75" bottom="0.75" header="0.3" footer="0.3"/>
  <pageSetup paperSize="9" scale="56" fitToHeight="0" orientation="portrait" r:id="rId1"/>
  <rowBreaks count="2" manualBreakCount="2">
    <brk id="45" max="7" man="1"/>
    <brk id="109"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D632A-26AA-4483-9309-2ADFB8C41CE6}">
  <sheetPr>
    <tabColor rgb="FF8E48FF"/>
    <pageSetUpPr fitToPage="1"/>
  </sheetPr>
  <dimension ref="B2:G15"/>
  <sheetViews>
    <sheetView zoomScale="85" zoomScaleNormal="85" workbookViewId="0">
      <selection activeCell="E12" sqref="E12"/>
    </sheetView>
  </sheetViews>
  <sheetFormatPr defaultRowHeight="14" x14ac:dyDescent="0.35"/>
  <cols>
    <col min="1" max="1" width="3.6328125" style="8" customWidth="1"/>
    <col min="2" max="2" width="80.6328125" style="8" customWidth="1"/>
    <col min="3" max="3" width="8.7265625" style="8"/>
    <col min="4" max="4" width="23" style="8" bestFit="1" customWidth="1"/>
    <col min="5" max="7" width="7.90625" style="12" bestFit="1" customWidth="1"/>
    <col min="8" max="8" width="3.6328125" style="8" customWidth="1"/>
    <col min="9" max="16384" width="8.7265625" style="8"/>
  </cols>
  <sheetData>
    <row r="2" spans="2:7" s="6" customFormat="1" ht="15.5" x14ac:dyDescent="0.35">
      <c r="B2" s="7" t="s">
        <v>0</v>
      </c>
      <c r="C2" s="7"/>
      <c r="E2" s="11"/>
      <c r="F2" s="11"/>
      <c r="G2" s="11"/>
    </row>
    <row r="4" spans="2:7" s="13" customFormat="1" x14ac:dyDescent="0.35">
      <c r="B4" s="13" t="s">
        <v>10</v>
      </c>
      <c r="E4" s="14"/>
      <c r="F4" s="14"/>
      <c r="G4" s="14"/>
    </row>
    <row r="5" spans="2:7" s="17" customFormat="1" x14ac:dyDescent="0.35">
      <c r="B5" s="15"/>
      <c r="C5" s="15" t="s">
        <v>5</v>
      </c>
      <c r="D5" s="15" t="s">
        <v>20</v>
      </c>
      <c r="E5" s="16" t="s">
        <v>17</v>
      </c>
      <c r="F5" s="16" t="s">
        <v>18</v>
      </c>
      <c r="G5" s="16" t="s">
        <v>19</v>
      </c>
    </row>
    <row r="6" spans="2:7" ht="28" x14ac:dyDescent="0.35">
      <c r="B6" s="30" t="s">
        <v>338</v>
      </c>
      <c r="C6" s="19"/>
      <c r="D6" s="19"/>
      <c r="E6" s="20"/>
      <c r="F6" s="20"/>
      <c r="G6" s="20"/>
    </row>
    <row r="7" spans="2:7" ht="28" x14ac:dyDescent="0.35">
      <c r="B7" s="21" t="s">
        <v>1166</v>
      </c>
      <c r="D7" s="8" t="s">
        <v>138</v>
      </c>
    </row>
    <row r="8" spans="2:7" s="13" customFormat="1" x14ac:dyDescent="0.35">
      <c r="B8" s="81" t="s">
        <v>172</v>
      </c>
      <c r="C8" s="13" t="s">
        <v>38</v>
      </c>
      <c r="E8" s="14">
        <v>62</v>
      </c>
      <c r="F8" s="14">
        <v>62</v>
      </c>
      <c r="G8" s="14" t="s">
        <v>1039</v>
      </c>
    </row>
    <row r="9" spans="2:7" s="13" customFormat="1" x14ac:dyDescent="0.35">
      <c r="B9" s="81" t="s">
        <v>173</v>
      </c>
      <c r="C9" s="13" t="s">
        <v>38</v>
      </c>
      <c r="E9" s="14">
        <v>21</v>
      </c>
      <c r="F9" s="14">
        <v>21</v>
      </c>
      <c r="G9" s="14" t="s">
        <v>1167</v>
      </c>
    </row>
    <row r="11" spans="2:7" s="13" customFormat="1" x14ac:dyDescent="0.35">
      <c r="B11" s="13" t="s">
        <v>297</v>
      </c>
      <c r="C11" s="13" t="s">
        <v>317</v>
      </c>
      <c r="E11" s="68">
        <v>2.5</v>
      </c>
      <c r="F11" s="68">
        <v>2.95</v>
      </c>
      <c r="G11" s="68">
        <v>2.97</v>
      </c>
    </row>
    <row r="12" spans="2:7" s="13" customFormat="1" x14ac:dyDescent="0.35">
      <c r="B12" s="13" t="s">
        <v>298</v>
      </c>
      <c r="C12" s="13" t="s">
        <v>258</v>
      </c>
      <c r="E12" s="36">
        <v>10000</v>
      </c>
      <c r="F12" s="36">
        <v>13358</v>
      </c>
      <c r="G12" s="36">
        <v>14299</v>
      </c>
    </row>
    <row r="14" spans="2:7" s="247" customFormat="1" ht="11.5" x14ac:dyDescent="0.35">
      <c r="B14" s="247" t="s">
        <v>369</v>
      </c>
      <c r="E14" s="249"/>
      <c r="F14" s="249"/>
      <c r="G14" s="249"/>
    </row>
    <row r="15" spans="2:7" s="24" customFormat="1" ht="14.5" x14ac:dyDescent="0.35">
      <c r="B15" s="245" t="s">
        <v>1295</v>
      </c>
      <c r="E15" s="25"/>
      <c r="F15" s="25"/>
      <c r="G15" s="25"/>
    </row>
  </sheetData>
  <sheetProtection algorithmName="SHA-512" hashValue="/00SDgz8kLp5IE37M3IpVDLgJPvqxcyvx8zh75mTlWOjdvLKqrlYkiLbRoREZixaODsdC8I4R7RPPUrfelnH9w==" saltValue="CIqIqEfYaOTNRHOxhr+oUg==" spinCount="100000" sheet="1" objects="1" scenarios="1"/>
  <pageMargins left="0.7" right="0.7" top="0.75" bottom="0.75" header="0.3" footer="0.3"/>
  <pageSetup paperSize="9" scale="61"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7E1F-73B9-43FD-BE93-D81A232E57C1}">
  <sheetPr>
    <tabColor theme="1" tint="0.499984740745262"/>
    <pageSetUpPr fitToPage="1"/>
  </sheetPr>
  <dimension ref="B2:G20"/>
  <sheetViews>
    <sheetView zoomScale="80" zoomScaleNormal="80" zoomScaleSheetLayoutView="80" workbookViewId="0">
      <selection activeCell="E18" sqref="E18"/>
    </sheetView>
  </sheetViews>
  <sheetFormatPr defaultRowHeight="14" x14ac:dyDescent="0.35"/>
  <cols>
    <col min="1" max="1" width="3.6328125" style="8" customWidth="1"/>
    <col min="2" max="2" width="47.7265625" style="8" bestFit="1" customWidth="1"/>
    <col min="3" max="7" width="18.54296875" style="12" customWidth="1"/>
    <col min="8" max="8" width="3.6328125" style="8" customWidth="1"/>
    <col min="9" max="16384" width="8.7265625" style="8"/>
  </cols>
  <sheetData>
    <row r="2" spans="2:7" s="6" customFormat="1" ht="15.5" x14ac:dyDescent="0.35">
      <c r="B2" s="7" t="s">
        <v>0</v>
      </c>
      <c r="C2" s="84"/>
      <c r="D2" s="84"/>
      <c r="E2" s="84"/>
      <c r="F2" s="84"/>
      <c r="G2" s="84"/>
    </row>
    <row r="4" spans="2:7" s="9" customFormat="1" ht="15.5" x14ac:dyDescent="0.35">
      <c r="B4" s="9" t="s">
        <v>1264</v>
      </c>
      <c r="C4" s="22"/>
      <c r="D4" s="22"/>
      <c r="E4" s="22"/>
      <c r="F4" s="22"/>
      <c r="G4" s="22"/>
    </row>
    <row r="6" spans="2:7" ht="14.5" customHeight="1" x14ac:dyDescent="0.35">
      <c r="B6" s="48"/>
      <c r="C6" s="79" t="s">
        <v>301</v>
      </c>
      <c r="D6" s="79" t="s">
        <v>302</v>
      </c>
      <c r="E6" s="79" t="s">
        <v>314</v>
      </c>
      <c r="F6" s="79" t="s">
        <v>315</v>
      </c>
      <c r="G6" s="79" t="s">
        <v>313</v>
      </c>
    </row>
    <row r="7" spans="2:7" x14ac:dyDescent="0.35">
      <c r="B7" s="21" t="s">
        <v>251</v>
      </c>
      <c r="C7" s="85" t="b">
        <v>1</v>
      </c>
      <c r="D7" s="85" t="b">
        <v>1</v>
      </c>
      <c r="E7" s="85" t="b">
        <v>1</v>
      </c>
      <c r="F7" s="85" t="b">
        <v>1</v>
      </c>
      <c r="G7" s="85" t="b">
        <v>1</v>
      </c>
    </row>
    <row r="8" spans="2:7" x14ac:dyDescent="0.35">
      <c r="B8" s="21" t="s">
        <v>303</v>
      </c>
      <c r="C8" s="85" t="b">
        <v>1</v>
      </c>
      <c r="D8" s="85" t="b">
        <v>1</v>
      </c>
      <c r="E8" s="85" t="b">
        <v>1</v>
      </c>
      <c r="F8" s="85" t="b">
        <v>0</v>
      </c>
      <c r="G8" s="85" t="b">
        <v>1</v>
      </c>
    </row>
    <row r="9" spans="2:7" x14ac:dyDescent="0.35">
      <c r="B9" s="21" t="s">
        <v>304</v>
      </c>
      <c r="C9" s="85" t="b">
        <v>1</v>
      </c>
      <c r="D9" s="85" t="b">
        <v>1</v>
      </c>
      <c r="E9" s="85" t="b">
        <v>1</v>
      </c>
      <c r="F9" s="85" t="b">
        <v>0</v>
      </c>
      <c r="G9" s="85" t="b">
        <v>1</v>
      </c>
    </row>
    <row r="10" spans="2:7" x14ac:dyDescent="0.35">
      <c r="B10" s="21" t="s">
        <v>305</v>
      </c>
      <c r="C10" s="85" t="b">
        <v>1</v>
      </c>
      <c r="D10" s="85" t="b">
        <v>1</v>
      </c>
      <c r="E10" s="85" t="b">
        <v>1</v>
      </c>
      <c r="F10" s="85" t="b">
        <v>1</v>
      </c>
      <c r="G10" s="85" t="b">
        <v>1</v>
      </c>
    </row>
    <row r="11" spans="2:7" x14ac:dyDescent="0.35">
      <c r="B11" s="21" t="s">
        <v>306</v>
      </c>
      <c r="C11" s="85" t="b">
        <v>1</v>
      </c>
      <c r="D11" s="85" t="b">
        <v>1</v>
      </c>
      <c r="E11" s="85" t="b">
        <v>1</v>
      </c>
      <c r="F11" s="85" t="b">
        <v>0</v>
      </c>
      <c r="G11" s="85" t="b">
        <v>1</v>
      </c>
    </row>
    <row r="12" spans="2:7" x14ac:dyDescent="0.35">
      <c r="B12" s="21" t="s">
        <v>307</v>
      </c>
      <c r="C12" s="85" t="b">
        <v>1</v>
      </c>
      <c r="D12" s="85" t="b">
        <v>1</v>
      </c>
      <c r="E12" s="85" t="b">
        <v>1</v>
      </c>
      <c r="F12" s="85" t="b">
        <v>0</v>
      </c>
      <c r="G12" s="85" t="b">
        <v>1</v>
      </c>
    </row>
    <row r="13" spans="2:7" x14ac:dyDescent="0.35">
      <c r="B13" s="21" t="s">
        <v>383</v>
      </c>
      <c r="C13" s="85" t="b">
        <v>0</v>
      </c>
      <c r="D13" s="85" t="b">
        <v>0</v>
      </c>
      <c r="E13" s="85" t="b">
        <v>0</v>
      </c>
      <c r="F13" s="85" t="b">
        <v>0</v>
      </c>
      <c r="G13" s="85" t="b">
        <v>1</v>
      </c>
    </row>
    <row r="14" spans="2:7" x14ac:dyDescent="0.35">
      <c r="B14" s="21" t="s">
        <v>308</v>
      </c>
      <c r="C14" s="85" t="b">
        <v>1</v>
      </c>
      <c r="D14" s="85" t="b">
        <v>1</v>
      </c>
      <c r="E14" s="85" t="b">
        <v>1</v>
      </c>
      <c r="F14" s="85" t="b">
        <v>0</v>
      </c>
      <c r="G14" s="85" t="b">
        <v>1</v>
      </c>
    </row>
    <row r="15" spans="2:7" x14ac:dyDescent="0.35">
      <c r="B15" s="21" t="s">
        <v>309</v>
      </c>
      <c r="C15" s="85" t="b">
        <v>1</v>
      </c>
      <c r="D15" s="85" t="b">
        <v>1</v>
      </c>
      <c r="E15" s="85" t="b">
        <v>1</v>
      </c>
      <c r="F15" s="85" t="b">
        <v>0</v>
      </c>
      <c r="G15" s="85" t="b">
        <v>1</v>
      </c>
    </row>
    <row r="16" spans="2:7" x14ac:dyDescent="0.35">
      <c r="B16" s="21" t="s">
        <v>310</v>
      </c>
      <c r="C16" s="85" t="b">
        <v>1</v>
      </c>
      <c r="D16" s="85" t="b">
        <v>1</v>
      </c>
      <c r="E16" s="85" t="b">
        <v>0</v>
      </c>
      <c r="F16" s="85" t="b">
        <v>0</v>
      </c>
      <c r="G16" s="85" t="b">
        <v>0</v>
      </c>
    </row>
    <row r="17" spans="2:7" x14ac:dyDescent="0.35">
      <c r="B17" s="21" t="s">
        <v>311</v>
      </c>
      <c r="C17" s="85" t="b">
        <v>1</v>
      </c>
      <c r="D17" s="85" t="b">
        <v>1</v>
      </c>
      <c r="E17" s="85" t="b">
        <v>1</v>
      </c>
      <c r="F17" s="85" t="b">
        <v>0</v>
      </c>
      <c r="G17" s="85" t="b">
        <v>1</v>
      </c>
    </row>
    <row r="18" spans="2:7" x14ac:dyDescent="0.35">
      <c r="B18" s="21" t="s">
        <v>312</v>
      </c>
      <c r="C18" s="85" t="b">
        <v>1</v>
      </c>
      <c r="D18" s="85" t="b">
        <v>1</v>
      </c>
      <c r="E18" s="85" t="b">
        <v>1</v>
      </c>
      <c r="F18" s="85" t="b">
        <v>0</v>
      </c>
      <c r="G18" s="85" t="b">
        <v>1</v>
      </c>
    </row>
    <row r="19" spans="2:7" x14ac:dyDescent="0.35">
      <c r="B19" s="21"/>
      <c r="C19" s="73"/>
      <c r="D19" s="73"/>
      <c r="E19" s="73"/>
      <c r="F19" s="73"/>
      <c r="G19" s="73"/>
    </row>
    <row r="20" spans="2:7" s="13" customFormat="1" x14ac:dyDescent="0.35">
      <c r="B20" s="13" t="s">
        <v>316</v>
      </c>
      <c r="C20" s="83">
        <f>11/12</f>
        <v>0.91666666666666663</v>
      </c>
      <c r="D20" s="83">
        <f t="shared" ref="D20" si="0">11/12</f>
        <v>0.91666666666666663</v>
      </c>
      <c r="E20" s="83">
        <f>10/12</f>
        <v>0.83333333333333337</v>
      </c>
      <c r="F20" s="83">
        <f>2/12</f>
        <v>0.16666666666666666</v>
      </c>
      <c r="G20" s="83">
        <f>11/12</f>
        <v>0.91666666666666663</v>
      </c>
    </row>
  </sheetData>
  <sheetProtection algorithmName="SHA-512" hashValue="pzBrpFX0548mDhu6xlBW3sAD3Y81mNwXZlCTLfWK4BvAmiVHhZXkmFGB6hoxWJhd/oCv3WPDC4CnG9UduLlxCQ==" saltValue="uJzkrOD/RDEtDMBCNgRIcQ==" spinCount="100000" sheet="1" objects="1" scenarios="1"/>
  <pageMargins left="0.7" right="0.7" top="0.75" bottom="0.75" header="0.3" footer="0.3"/>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B494A-F701-404B-835B-07C21CEBDD2D}">
  <sheetPr>
    <pageSetUpPr fitToPage="1"/>
  </sheetPr>
  <dimension ref="B2:O15"/>
  <sheetViews>
    <sheetView zoomScale="80" zoomScaleNormal="80" workbookViewId="0">
      <selection activeCell="B8" sqref="B8"/>
    </sheetView>
  </sheetViews>
  <sheetFormatPr defaultRowHeight="14.5" x14ac:dyDescent="0.35"/>
  <cols>
    <col min="1" max="1" width="3.6328125" style="54" customWidth="1"/>
    <col min="2" max="2" width="30.7265625" style="54" customWidth="1"/>
    <col min="3" max="3" width="20.6328125" style="58" customWidth="1"/>
    <col min="4" max="4" width="2.6328125" style="59" customWidth="1"/>
    <col min="5" max="5" width="20.6328125" style="58" customWidth="1"/>
    <col min="6" max="6" width="2.6328125" style="59" customWidth="1"/>
    <col min="7" max="7" width="20.6328125" style="58" customWidth="1"/>
    <col min="8" max="8" width="2.6328125" style="54" customWidth="1"/>
    <col min="9" max="9" width="20.6328125" style="58" customWidth="1"/>
    <col min="10" max="10" width="2.6328125" style="59" customWidth="1"/>
    <col min="11" max="11" width="20.6328125" style="58" customWidth="1"/>
    <col min="12" max="12" width="2.6328125" style="54" customWidth="1"/>
    <col min="13" max="13" width="20.6328125" style="58" customWidth="1"/>
    <col min="14" max="14" width="2.6328125" style="54" customWidth="1"/>
    <col min="15" max="15" width="20.6328125" style="58" customWidth="1"/>
    <col min="16" max="16" width="3.6328125" style="54" customWidth="1"/>
    <col min="17" max="16384" width="8.7265625" style="54"/>
  </cols>
  <sheetData>
    <row r="2" spans="2:15" s="1" customFormat="1" ht="15.5" x14ac:dyDescent="0.35">
      <c r="B2" s="31" t="s">
        <v>0</v>
      </c>
      <c r="C2" s="55"/>
      <c r="D2" s="45"/>
      <c r="E2" s="55"/>
      <c r="F2" s="45"/>
      <c r="G2" s="55"/>
      <c r="I2" s="55"/>
      <c r="J2" s="45"/>
      <c r="K2" s="55"/>
      <c r="M2" s="55"/>
      <c r="O2" s="55"/>
    </row>
    <row r="4" spans="2:15" s="32" customFormat="1" ht="15.5" x14ac:dyDescent="0.35">
      <c r="B4" s="32" t="s">
        <v>15</v>
      </c>
      <c r="C4" s="56"/>
      <c r="D4" s="46"/>
      <c r="E4" s="56"/>
      <c r="F4" s="46"/>
      <c r="G4" s="56"/>
      <c r="I4" s="56"/>
      <c r="J4" s="46"/>
      <c r="K4" s="56"/>
      <c r="M4" s="56"/>
      <c r="O4" s="56"/>
    </row>
    <row r="5" spans="2:15" s="2" customFormat="1" ht="14" x14ac:dyDescent="0.35">
      <c r="C5" s="57"/>
      <c r="D5" s="3"/>
      <c r="E5" s="57"/>
      <c r="F5" s="3"/>
      <c r="G5" s="57"/>
      <c r="I5" s="57"/>
      <c r="J5" s="3"/>
      <c r="K5" s="57"/>
      <c r="M5" s="57"/>
      <c r="O5" s="57"/>
    </row>
    <row r="6" spans="2:15" s="2" customFormat="1" ht="45" customHeight="1" x14ac:dyDescent="0.35">
      <c r="B6" s="64" t="s">
        <v>244</v>
      </c>
      <c r="C6" s="91" t="s">
        <v>242</v>
      </c>
      <c r="D6" s="60"/>
      <c r="E6" s="91" t="s">
        <v>243</v>
      </c>
      <c r="F6" s="60"/>
      <c r="G6" s="91" t="s">
        <v>1187</v>
      </c>
      <c r="H6" s="89"/>
      <c r="I6" s="244" t="s">
        <v>1248</v>
      </c>
      <c r="J6" s="60"/>
      <c r="K6" s="90"/>
      <c r="L6" s="89"/>
      <c r="M6" s="90"/>
      <c r="N6" s="89"/>
      <c r="O6" s="90"/>
    </row>
    <row r="7" spans="2:15" s="2" customFormat="1" ht="14" x14ac:dyDescent="0.35">
      <c r="B7" s="65"/>
      <c r="C7" s="90"/>
      <c r="D7" s="60"/>
      <c r="E7" s="90"/>
      <c r="F7" s="60"/>
      <c r="G7" s="90"/>
      <c r="H7" s="89"/>
      <c r="I7" s="90"/>
      <c r="J7" s="60"/>
      <c r="K7" s="90"/>
      <c r="L7" s="89"/>
      <c r="M7" s="90"/>
      <c r="N7" s="89"/>
      <c r="O7" s="90"/>
    </row>
    <row r="8" spans="2:15" s="2" customFormat="1" ht="45" customHeight="1" x14ac:dyDescent="0.35">
      <c r="B8" s="64" t="s">
        <v>245</v>
      </c>
      <c r="C8" s="92" t="s">
        <v>233</v>
      </c>
      <c r="D8" s="60"/>
      <c r="E8" s="92" t="s">
        <v>231</v>
      </c>
      <c r="F8" s="60"/>
      <c r="G8" s="92" t="s">
        <v>232</v>
      </c>
      <c r="H8" s="89"/>
      <c r="I8" s="61"/>
      <c r="J8" s="60"/>
      <c r="K8" s="61"/>
      <c r="L8" s="89"/>
      <c r="M8" s="61"/>
      <c r="N8" s="89"/>
      <c r="O8" s="61"/>
    </row>
    <row r="9" spans="2:15" s="2" customFormat="1" ht="14" x14ac:dyDescent="0.35">
      <c r="B9" s="65"/>
      <c r="C9" s="90"/>
      <c r="D9" s="60"/>
      <c r="E9" s="90"/>
      <c r="F9" s="60"/>
      <c r="G9" s="90"/>
      <c r="H9" s="89"/>
      <c r="I9" s="90"/>
      <c r="J9" s="60"/>
      <c r="K9" s="90"/>
      <c r="L9" s="89"/>
      <c r="M9" s="90"/>
      <c r="N9" s="89"/>
      <c r="O9" s="90"/>
    </row>
    <row r="10" spans="2:15" s="2" customFormat="1" ht="45" customHeight="1" x14ac:dyDescent="0.35">
      <c r="B10" s="64" t="s">
        <v>246</v>
      </c>
      <c r="C10" s="93" t="s">
        <v>234</v>
      </c>
      <c r="D10" s="62"/>
      <c r="E10" s="93" t="s">
        <v>235</v>
      </c>
      <c r="F10" s="62"/>
      <c r="G10" s="93" t="s">
        <v>318</v>
      </c>
      <c r="H10" s="63"/>
      <c r="I10" s="93" t="s">
        <v>236</v>
      </c>
      <c r="J10" s="62"/>
      <c r="K10" s="93" t="s">
        <v>237</v>
      </c>
      <c r="L10" s="63"/>
      <c r="M10" s="93" t="s">
        <v>238</v>
      </c>
      <c r="N10" s="63"/>
      <c r="O10" s="88"/>
    </row>
    <row r="11" spans="2:15" s="2" customFormat="1" ht="14" x14ac:dyDescent="0.35">
      <c r="B11" s="65"/>
      <c r="C11" s="90"/>
      <c r="D11" s="60"/>
      <c r="E11" s="90"/>
      <c r="F11" s="60"/>
      <c r="G11" s="90"/>
      <c r="H11" s="89"/>
      <c r="I11" s="90"/>
      <c r="J11" s="60"/>
      <c r="K11" s="90"/>
      <c r="L11" s="89"/>
      <c r="M11" s="90"/>
      <c r="N11" s="89"/>
      <c r="O11" s="90"/>
    </row>
    <row r="12" spans="2:15" ht="45" customHeight="1" x14ac:dyDescent="0.35">
      <c r="B12" s="64" t="s">
        <v>247</v>
      </c>
      <c r="C12" s="94" t="s">
        <v>239</v>
      </c>
      <c r="D12" s="62"/>
      <c r="E12" s="94" t="s">
        <v>345</v>
      </c>
      <c r="F12" s="62"/>
      <c r="G12" s="94" t="s">
        <v>240</v>
      </c>
      <c r="H12" s="63"/>
      <c r="I12" s="94" t="s">
        <v>241</v>
      </c>
      <c r="J12" s="62"/>
      <c r="K12" s="94" t="s">
        <v>10</v>
      </c>
      <c r="L12" s="89"/>
      <c r="M12" s="90"/>
      <c r="N12" s="89"/>
      <c r="O12" s="90"/>
    </row>
    <row r="13" spans="2:15" x14ac:dyDescent="0.35">
      <c r="B13" s="65"/>
      <c r="C13" s="90"/>
      <c r="D13" s="60"/>
      <c r="E13" s="90"/>
      <c r="F13" s="60"/>
      <c r="G13" s="90"/>
      <c r="H13" s="89"/>
      <c r="I13" s="90"/>
      <c r="J13" s="60"/>
      <c r="K13" s="90"/>
      <c r="L13" s="89"/>
      <c r="M13" s="90"/>
      <c r="N13" s="89"/>
      <c r="O13" s="90"/>
    </row>
    <row r="14" spans="2:15" ht="42" x14ac:dyDescent="0.35">
      <c r="B14" s="64" t="s">
        <v>329</v>
      </c>
      <c r="C14" s="107" t="s">
        <v>330</v>
      </c>
      <c r="D14" s="3"/>
      <c r="E14" s="107" t="s">
        <v>331</v>
      </c>
      <c r="F14" s="3"/>
      <c r="G14" s="107" t="s">
        <v>332</v>
      </c>
      <c r="H14" s="2"/>
      <c r="I14" s="107" t="s">
        <v>333</v>
      </c>
      <c r="J14" s="3"/>
      <c r="K14" s="107" t="s">
        <v>163</v>
      </c>
      <c r="M14" s="103"/>
      <c r="N14" s="89"/>
      <c r="O14" s="90"/>
    </row>
    <row r="15" spans="2:15" x14ac:dyDescent="0.35">
      <c r="B15" s="64"/>
      <c r="C15" s="103"/>
      <c r="E15" s="103"/>
      <c r="G15" s="103"/>
      <c r="I15" s="103"/>
      <c r="K15" s="103"/>
      <c r="M15" s="103"/>
      <c r="N15" s="89"/>
      <c r="O15" s="90"/>
    </row>
  </sheetData>
  <sheetProtection algorithmName="SHA-512" hashValue="7w/hFzjnvdg1/a7aPlGnAEiLyyIX9Ti3zFX1RGDKVOdyH2hd5fSI+NNHupNQRSjIHPXSwg/JOL0kZiR/95w4Cw==" saltValue="5oTBA/v1SxqknB1ZyJhZig==" spinCount="100000" sheet="1" objects="1" scenarios="1"/>
  <hyperlinks>
    <hyperlink ref="C6" location="'Imperatives, Topics &amp; Targets'!A1" display="IMPERATIVES, TOPICS &amp; TARGETS" xr:uid="{D046867D-B8DF-4DB7-8FC8-26DDE6F3E068}"/>
    <hyperlink ref="E6" location="'List of Certifications'!A1" display="LIST OF CERTIFICATIONS" xr:uid="{4F5319D5-4D8A-49CF-992D-7489D715F47E}"/>
    <hyperlink ref="G6" location="'List of Certifications'!A1" display="MEMBERSHIP OF ASSOCIATIONS" xr:uid="{FBC3545A-5333-4572-AC34-C701E3A06C8C}"/>
    <hyperlink ref="C8" location="'Board Diversity'!A1" display="'Board Diversity'!A1" xr:uid="{10E14AD2-7B4A-48C6-830F-3904C44EFDE0}"/>
    <hyperlink ref="E8" location="'Ethical Behaviour'!Print_Area" display="ETHICAL BEHAVIOUR" xr:uid="{38978033-11F0-4C17-B954-92D2908E817B}"/>
    <hyperlink ref="G8" location="'Products &amp; Solutions '!Print_Area" display="PRODUCTS &amp; SOLUTIONS" xr:uid="{2AB57DC9-756D-4C6F-B658-60BEE74F93AA}"/>
    <hyperlink ref="C10" location="Innovations!A1" display="INNOVATIONS" xr:uid="{6D6ABF80-4D43-4E16-95FA-D409D9642928}"/>
    <hyperlink ref="E10" location="'Supply Chain'!A1" display="SUPPLY CHAIN" xr:uid="{0C8E4502-9372-427F-9875-FD7C94F977CA}"/>
    <hyperlink ref="G10" location="'Energy Consumption'!A1" display="ENERGY CONSUMED" xr:uid="{4592F041-822A-439D-B715-C3DFF2C94DD1}"/>
    <hyperlink ref="I10" location="'GHG Emissions'!A1" display="GHG EMISSIONS" xr:uid="{056794CA-2C0A-4434-B035-79B1FE03A3EB}"/>
    <hyperlink ref="K10" location="'Water Withdrawal'!A1" display="WATER WITHDRAWAL" xr:uid="{A5B9DAE9-94B4-4C97-BA55-6633C97CB951}"/>
    <hyperlink ref="M10" location="'Waste Generated'!A1" display="WASTE GENERATED" xr:uid="{7F400C90-0121-4093-A88E-D697EDA264C9}"/>
    <hyperlink ref="C12" location="Workforce!A1" display="WORKFORCE" xr:uid="{EE41E694-E2B0-4E4C-8816-057DD3954DDD}"/>
    <hyperlink ref="E12" location="'D&amp;I'!A1" display="DIVERSITY, EQUITY &amp; INCLUSION" xr:uid="{DC0C0898-3B2D-4B1D-BD86-1CDD8D514416}"/>
    <hyperlink ref="G12" location="'Competency &amp; Development'!A1" display=" COMPETENCY &amp; DEVELOPMENT" xr:uid="{601B9698-58D1-424E-901C-400668D308E5}"/>
    <hyperlink ref="I12" location="'Safety &amp; Health'!A1" display="SAFETY &amp; HEALTH" xr:uid="{FB7F3212-50CA-42E9-A555-E80A26B29296}"/>
    <hyperlink ref="K12" location="'Community Engagement'!A1" display="COMMUNITY ENGAGEMENT" xr:uid="{C4B8F983-633D-4741-89D7-F7FFB62359D8}"/>
    <hyperlink ref="C14" location="'SGX SR Index'!A1" display="SGX SUSTAINABILITY REPORTING  " xr:uid="{9B59770E-A42C-48E9-A486-87F9E0DEBE61}"/>
    <hyperlink ref="E14" location="'SGX List of Core ESG Metrics'!A1" display="SGX LIST OF CORE ESG METRICS" xr:uid="{38A15926-8747-431B-A9F2-AB59884174A3}"/>
    <hyperlink ref="G14" location="'ISSB Index'!A1" display="ISSB" xr:uid="{7110258B-ACBB-47A6-B07A-E946E457AE93}"/>
    <hyperlink ref="I14" location="'GRI Index'!A1" display="GRI" xr:uid="{A3FEDC05-3F39-41E8-825E-F1CD443BCB71}"/>
    <hyperlink ref="K14" location="'SASB Index '!A1" display="SASB" xr:uid="{3018D9FC-BDCD-458B-890A-5309C901F166}"/>
    <hyperlink ref="I6" location="'Economic Contribution'!A1" display="ECONOMIC CONTRIBUTION" xr:uid="{B0F225F7-26FE-4F08-AD83-430C8C472E6C}"/>
  </hyperlinks>
  <pageMargins left="0.7" right="0.7" top="0.75" bottom="0.75" header="0.3" footer="0.3"/>
  <pageSetup paperSize="9" scale="67"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106B2-64C7-45AC-8A44-3580F57DBE7E}">
  <sheetPr>
    <tabColor theme="1" tint="0.499984740745262"/>
    <pageSetUpPr fitToPage="1"/>
  </sheetPr>
  <dimension ref="B2:C44"/>
  <sheetViews>
    <sheetView zoomScale="80" zoomScaleNormal="80" workbookViewId="0">
      <selection activeCell="C44" sqref="C44"/>
    </sheetView>
  </sheetViews>
  <sheetFormatPr defaultRowHeight="14" x14ac:dyDescent="0.35"/>
  <cols>
    <col min="1" max="1" width="3.6328125" style="8" customWidth="1"/>
    <col min="2" max="2" width="97.26953125" style="8" bestFit="1" customWidth="1"/>
    <col min="3" max="3" width="11" style="8" bestFit="1" customWidth="1"/>
    <col min="4" max="4" width="3.6328125" style="8" customWidth="1"/>
    <col min="5" max="16384" width="8.7265625" style="8"/>
  </cols>
  <sheetData>
    <row r="2" spans="2:3" ht="15.5" x14ac:dyDescent="0.35">
      <c r="B2" s="7" t="s">
        <v>0</v>
      </c>
    </row>
    <row r="3" spans="2:3" ht="15.5" x14ac:dyDescent="0.35">
      <c r="B3" s="7"/>
    </row>
    <row r="4" spans="2:3" x14ac:dyDescent="0.35">
      <c r="B4" s="13" t="s">
        <v>1227</v>
      </c>
    </row>
    <row r="5" spans="2:3" ht="15.5" x14ac:dyDescent="0.35">
      <c r="B5" s="7"/>
    </row>
    <row r="6" spans="2:3" x14ac:dyDescent="0.35">
      <c r="B6" s="49" t="s">
        <v>206</v>
      </c>
      <c r="C6" s="49" t="s">
        <v>9</v>
      </c>
    </row>
    <row r="7" spans="2:3" ht="20" customHeight="1" x14ac:dyDescent="0.35">
      <c r="B7" s="21" t="s">
        <v>384</v>
      </c>
      <c r="C7" s="21" t="s">
        <v>29</v>
      </c>
    </row>
    <row r="8" spans="2:3" ht="20" customHeight="1" x14ac:dyDescent="0.35">
      <c r="B8" s="21" t="s">
        <v>353</v>
      </c>
      <c r="C8" s="21" t="s">
        <v>29</v>
      </c>
    </row>
    <row r="9" spans="2:3" ht="20" customHeight="1" x14ac:dyDescent="0.35">
      <c r="B9" s="21" t="s">
        <v>386</v>
      </c>
      <c r="C9" s="21" t="s">
        <v>29</v>
      </c>
    </row>
    <row r="10" spans="2:3" ht="28" x14ac:dyDescent="0.35">
      <c r="B10" s="21" t="s">
        <v>385</v>
      </c>
      <c r="C10" s="21" t="s">
        <v>29</v>
      </c>
    </row>
    <row r="11" spans="2:3" ht="20" customHeight="1" x14ac:dyDescent="0.35">
      <c r="B11" s="21" t="s">
        <v>207</v>
      </c>
      <c r="C11" s="21" t="s">
        <v>29</v>
      </c>
    </row>
    <row r="12" spans="2:3" ht="20" customHeight="1" x14ac:dyDescent="0.35">
      <c r="B12" s="21" t="s">
        <v>208</v>
      </c>
      <c r="C12" s="21" t="s">
        <v>29</v>
      </c>
    </row>
    <row r="13" spans="2:3" ht="20" customHeight="1" x14ac:dyDescent="0.35">
      <c r="B13" s="21" t="s">
        <v>388</v>
      </c>
      <c r="C13" s="21" t="s">
        <v>29</v>
      </c>
    </row>
    <row r="14" spans="2:3" ht="20" customHeight="1" x14ac:dyDescent="0.35">
      <c r="B14" s="21" t="s">
        <v>354</v>
      </c>
      <c r="C14" s="21" t="s">
        <v>29</v>
      </c>
    </row>
    <row r="15" spans="2:3" ht="20" customHeight="1" x14ac:dyDescent="0.35">
      <c r="B15" s="21" t="s">
        <v>387</v>
      </c>
      <c r="C15" s="21" t="s">
        <v>29</v>
      </c>
    </row>
    <row r="16" spans="2:3" ht="20" customHeight="1" x14ac:dyDescent="0.35">
      <c r="B16" s="104" t="s">
        <v>389</v>
      </c>
      <c r="C16" s="21" t="s">
        <v>29</v>
      </c>
    </row>
    <row r="17" spans="2:3" ht="20" customHeight="1" x14ac:dyDescent="0.35">
      <c r="B17" s="21" t="s">
        <v>390</v>
      </c>
      <c r="C17" s="21" t="s">
        <v>29</v>
      </c>
    </row>
    <row r="18" spans="2:3" ht="20" customHeight="1" x14ac:dyDescent="0.35">
      <c r="B18" s="21" t="s">
        <v>391</v>
      </c>
      <c r="C18" s="21" t="s">
        <v>29</v>
      </c>
    </row>
    <row r="19" spans="2:3" ht="20" customHeight="1" x14ac:dyDescent="0.35">
      <c r="B19" s="21" t="s">
        <v>211</v>
      </c>
      <c r="C19" s="21" t="s">
        <v>29</v>
      </c>
    </row>
    <row r="20" spans="2:3" s="17" customFormat="1" ht="20" customHeight="1" x14ac:dyDescent="0.35">
      <c r="B20" s="104" t="s">
        <v>355</v>
      </c>
      <c r="C20" s="104" t="s">
        <v>29</v>
      </c>
    </row>
    <row r="21" spans="2:3" ht="20" customHeight="1" x14ac:dyDescent="0.35">
      <c r="B21" s="104" t="s">
        <v>356</v>
      </c>
      <c r="C21" s="104" t="s">
        <v>29</v>
      </c>
    </row>
    <row r="22" spans="2:3" ht="20" customHeight="1" x14ac:dyDescent="0.35">
      <c r="B22" s="104" t="s">
        <v>357</v>
      </c>
      <c r="C22" s="104" t="s">
        <v>29</v>
      </c>
    </row>
    <row r="23" spans="2:3" ht="20" customHeight="1" x14ac:dyDescent="0.35">
      <c r="B23" s="104" t="s">
        <v>358</v>
      </c>
      <c r="C23" s="104" t="s">
        <v>29</v>
      </c>
    </row>
    <row r="24" spans="2:3" ht="20" customHeight="1" x14ac:dyDescent="0.35">
      <c r="B24" s="104" t="s">
        <v>359</v>
      </c>
      <c r="C24" s="104" t="s">
        <v>29</v>
      </c>
    </row>
    <row r="25" spans="2:3" ht="20" customHeight="1" x14ac:dyDescent="0.35">
      <c r="B25" s="104" t="s">
        <v>392</v>
      </c>
      <c r="C25" s="104" t="s">
        <v>29</v>
      </c>
    </row>
    <row r="26" spans="2:3" ht="20" customHeight="1" x14ac:dyDescent="0.35">
      <c r="B26" s="104" t="s">
        <v>393</v>
      </c>
      <c r="C26" s="104" t="s">
        <v>29</v>
      </c>
    </row>
    <row r="27" spans="2:3" ht="20" customHeight="1" x14ac:dyDescent="0.35">
      <c r="B27" s="104" t="s">
        <v>360</v>
      </c>
      <c r="C27" s="104" t="s">
        <v>29</v>
      </c>
    </row>
    <row r="28" spans="2:3" ht="20" customHeight="1" x14ac:dyDescent="0.35">
      <c r="B28" s="21" t="s">
        <v>394</v>
      </c>
      <c r="C28" s="21" t="s">
        <v>29</v>
      </c>
    </row>
    <row r="29" spans="2:3" ht="20" customHeight="1" x14ac:dyDescent="0.35">
      <c r="B29" s="303" t="s">
        <v>209</v>
      </c>
      <c r="C29" s="21" t="s">
        <v>29</v>
      </c>
    </row>
    <row r="30" spans="2:3" ht="20" hidden="1" customHeight="1" x14ac:dyDescent="0.35">
      <c r="B30" s="303"/>
      <c r="C30" s="21" t="s">
        <v>29</v>
      </c>
    </row>
    <row r="31" spans="2:3" ht="20" customHeight="1" x14ac:dyDescent="0.35">
      <c r="B31" s="297" t="s">
        <v>395</v>
      </c>
      <c r="C31" s="21" t="s">
        <v>29</v>
      </c>
    </row>
    <row r="32" spans="2:3" ht="20" hidden="1" customHeight="1" x14ac:dyDescent="0.35">
      <c r="B32" s="297"/>
      <c r="C32" s="21" t="s">
        <v>29</v>
      </c>
    </row>
    <row r="33" spans="2:3" ht="20" hidden="1" customHeight="1" x14ac:dyDescent="0.35">
      <c r="B33" s="297"/>
      <c r="C33" s="21" t="s">
        <v>29</v>
      </c>
    </row>
    <row r="34" spans="2:3" ht="20" hidden="1" customHeight="1" x14ac:dyDescent="0.35">
      <c r="B34" s="297"/>
      <c r="C34" s="21" t="s">
        <v>29</v>
      </c>
    </row>
    <row r="35" spans="2:3" ht="20" customHeight="1" x14ac:dyDescent="0.35">
      <c r="B35" s="97" t="s">
        <v>210</v>
      </c>
      <c r="C35" s="21" t="s">
        <v>29</v>
      </c>
    </row>
    <row r="36" spans="2:3" ht="20" customHeight="1" x14ac:dyDescent="0.35">
      <c r="B36" s="297" t="s">
        <v>396</v>
      </c>
      <c r="C36" s="21" t="s">
        <v>29</v>
      </c>
    </row>
    <row r="37" spans="2:3" ht="20" hidden="1" customHeight="1" x14ac:dyDescent="0.35">
      <c r="B37" s="297"/>
      <c r="C37" s="21" t="s">
        <v>29</v>
      </c>
    </row>
    <row r="38" spans="2:3" ht="20" customHeight="1" x14ac:dyDescent="0.35">
      <c r="B38" s="105" t="s">
        <v>212</v>
      </c>
      <c r="C38" s="98" t="s">
        <v>57</v>
      </c>
    </row>
    <row r="39" spans="2:3" ht="20" customHeight="1" x14ac:dyDescent="0.35">
      <c r="B39" s="105" t="s">
        <v>213</v>
      </c>
      <c r="C39" s="98" t="s">
        <v>57</v>
      </c>
    </row>
    <row r="40" spans="2:3" ht="20" customHeight="1" x14ac:dyDescent="0.35">
      <c r="B40" s="105" t="s">
        <v>214</v>
      </c>
      <c r="C40" s="98" t="s">
        <v>57</v>
      </c>
    </row>
    <row r="41" spans="2:3" ht="20" customHeight="1" x14ac:dyDescent="0.35">
      <c r="B41" s="105" t="s">
        <v>215</v>
      </c>
      <c r="C41" s="98" t="s">
        <v>57</v>
      </c>
    </row>
    <row r="42" spans="2:3" ht="20" customHeight="1" x14ac:dyDescent="0.35">
      <c r="B42" s="105" t="s">
        <v>216</v>
      </c>
      <c r="C42" s="98" t="s">
        <v>57</v>
      </c>
    </row>
    <row r="43" spans="2:3" ht="20" customHeight="1" x14ac:dyDescent="0.35">
      <c r="B43" s="105" t="s">
        <v>217</v>
      </c>
      <c r="C43" s="98" t="s">
        <v>57</v>
      </c>
    </row>
    <row r="44" spans="2:3" ht="20" customHeight="1" x14ac:dyDescent="0.35">
      <c r="B44" s="105" t="s">
        <v>218</v>
      </c>
      <c r="C44" s="98" t="s">
        <v>57</v>
      </c>
    </row>
  </sheetData>
  <sheetProtection algorithmName="SHA-512" hashValue="E59cwv19ZCpPXuu/vdDXZi2uabJBPPoUN1f16/OiSOld9k3jlOnQvvLI+s3DGozSnhD/ODRxrOo967zwNlF9Yw==" saltValue="lGq3EJffpwpTy56N1hExgw==" spinCount="100000" sheet="1" objects="1" scenarios="1"/>
  <mergeCells count="3">
    <mergeCell ref="B29:B30"/>
    <mergeCell ref="B31:B34"/>
    <mergeCell ref="B36:B37"/>
  </mergeCells>
  <pageMargins left="0.7" right="0.7" top="0.75" bottom="0.75" header="0.3" footer="0.3"/>
  <pageSetup paperSize="9" scale="82"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32E7-71C8-4CC3-8DEC-B4156C35B309}">
  <sheetPr>
    <pageSetUpPr fitToPage="1"/>
  </sheetPr>
  <dimension ref="B2:E58"/>
  <sheetViews>
    <sheetView zoomScale="80" zoomScaleNormal="80" workbookViewId="0">
      <selection activeCell="D13" sqref="D13"/>
    </sheetView>
  </sheetViews>
  <sheetFormatPr defaultRowHeight="14.5" x14ac:dyDescent="0.35"/>
  <cols>
    <col min="1" max="1" width="3.6328125" style="146" customWidth="1"/>
    <col min="2" max="2" width="7.1796875" style="146" customWidth="1"/>
    <col min="3" max="3" width="60.90625" style="146" bestFit="1" customWidth="1"/>
    <col min="4" max="4" width="40.90625" style="146" bestFit="1" customWidth="1"/>
    <col min="5" max="5" width="41.36328125" style="146" customWidth="1"/>
    <col min="6" max="6" width="3.6328125" style="146" customWidth="1"/>
    <col min="7" max="16384" width="8.7265625" style="146"/>
  </cols>
  <sheetData>
    <row r="2" spans="2:5" s="6" customFormat="1" ht="15.5" x14ac:dyDescent="0.35">
      <c r="B2" s="7" t="s">
        <v>0</v>
      </c>
    </row>
    <row r="3" spans="2:5" s="8" customFormat="1" ht="14" x14ac:dyDescent="0.35"/>
    <row r="4" spans="2:5" s="9" customFormat="1" ht="15.5" x14ac:dyDescent="0.35">
      <c r="B4" s="9" t="s">
        <v>400</v>
      </c>
    </row>
    <row r="5" spans="2:5" s="8" customFormat="1" ht="14" x14ac:dyDescent="0.35"/>
    <row r="6" spans="2:5" s="54" customFormat="1" ht="20" customHeight="1" x14ac:dyDescent="0.35">
      <c r="B6" s="130" t="s">
        <v>401</v>
      </c>
      <c r="C6" s="131" t="s">
        <v>402</v>
      </c>
      <c r="D6" s="131" t="s">
        <v>403</v>
      </c>
      <c r="E6" s="131" t="s">
        <v>9</v>
      </c>
    </row>
    <row r="7" spans="2:5" s="54" customFormat="1" x14ac:dyDescent="0.35">
      <c r="B7" s="132" t="s">
        <v>404</v>
      </c>
      <c r="C7" s="133" t="s">
        <v>405</v>
      </c>
      <c r="D7" s="134"/>
      <c r="E7" s="134"/>
    </row>
    <row r="8" spans="2:5" s="54" customFormat="1" ht="20" customHeight="1" x14ac:dyDescent="0.35">
      <c r="B8" s="2"/>
      <c r="C8" s="135" t="s">
        <v>405</v>
      </c>
      <c r="D8" s="136" t="s">
        <v>406</v>
      </c>
      <c r="E8" s="135" t="s">
        <v>407</v>
      </c>
    </row>
    <row r="9" spans="2:5" s="54" customFormat="1" x14ac:dyDescent="0.35">
      <c r="B9" s="132" t="s">
        <v>408</v>
      </c>
      <c r="C9" s="311" t="s">
        <v>409</v>
      </c>
      <c r="D9" s="311"/>
      <c r="E9" s="311"/>
    </row>
    <row r="10" spans="2:5" s="54" customFormat="1" ht="42" x14ac:dyDescent="0.35">
      <c r="B10" s="137"/>
      <c r="C10" s="33" t="s">
        <v>410</v>
      </c>
      <c r="D10" s="136" t="s">
        <v>6</v>
      </c>
      <c r="E10" s="138" t="s">
        <v>1004</v>
      </c>
    </row>
    <row r="11" spans="2:5" s="54" customFormat="1" x14ac:dyDescent="0.35">
      <c r="B11" s="132" t="s">
        <v>411</v>
      </c>
      <c r="C11" s="133" t="s">
        <v>412</v>
      </c>
      <c r="D11" s="134"/>
      <c r="E11" s="134"/>
    </row>
    <row r="12" spans="2:5" s="54" customFormat="1" ht="20" customHeight="1" x14ac:dyDescent="0.35">
      <c r="B12" s="306"/>
      <c r="C12" s="307" t="s">
        <v>413</v>
      </c>
      <c r="D12" s="307"/>
      <c r="E12" s="307"/>
    </row>
    <row r="13" spans="2:5" s="54" customFormat="1" ht="20" customHeight="1" x14ac:dyDescent="0.35">
      <c r="B13" s="306"/>
      <c r="C13" s="136" t="s">
        <v>414</v>
      </c>
      <c r="D13" s="136" t="s">
        <v>415</v>
      </c>
      <c r="E13" s="135" t="s">
        <v>416</v>
      </c>
    </row>
    <row r="14" spans="2:5" s="54" customFormat="1" ht="20" customHeight="1" x14ac:dyDescent="0.35">
      <c r="B14" s="306"/>
      <c r="C14" s="135" t="s">
        <v>417</v>
      </c>
      <c r="D14" s="136" t="s">
        <v>415</v>
      </c>
      <c r="E14" s="135" t="s">
        <v>418</v>
      </c>
    </row>
    <row r="15" spans="2:5" s="54" customFormat="1" ht="20" customHeight="1" x14ac:dyDescent="0.35">
      <c r="B15" s="306"/>
      <c r="C15" s="308" t="s">
        <v>419</v>
      </c>
      <c r="D15" s="135" t="s">
        <v>420</v>
      </c>
      <c r="E15" s="135" t="s">
        <v>421</v>
      </c>
    </row>
    <row r="16" spans="2:5" s="54" customFormat="1" ht="20" customHeight="1" x14ac:dyDescent="0.35">
      <c r="B16" s="306"/>
      <c r="C16" s="308"/>
      <c r="D16" s="136" t="s">
        <v>415</v>
      </c>
      <c r="E16" s="135" t="s">
        <v>418</v>
      </c>
    </row>
    <row r="17" spans="2:5" s="54" customFormat="1" ht="20" customHeight="1" x14ac:dyDescent="0.35">
      <c r="B17" s="306"/>
      <c r="C17" s="307" t="s">
        <v>422</v>
      </c>
      <c r="D17" s="307"/>
      <c r="E17" s="307"/>
    </row>
    <row r="18" spans="2:5" s="54" customFormat="1" ht="20" customHeight="1" x14ac:dyDescent="0.35">
      <c r="B18" s="306"/>
      <c r="C18" s="136" t="s">
        <v>414</v>
      </c>
      <c r="D18" s="136" t="s">
        <v>423</v>
      </c>
      <c r="E18" s="135" t="s">
        <v>424</v>
      </c>
    </row>
    <row r="19" spans="2:5" s="54" customFormat="1" ht="20" customHeight="1" x14ac:dyDescent="0.35">
      <c r="B19" s="306"/>
      <c r="C19" s="135" t="s">
        <v>417</v>
      </c>
      <c r="D19" s="136" t="s">
        <v>425</v>
      </c>
      <c r="E19" s="135" t="s">
        <v>426</v>
      </c>
    </row>
    <row r="20" spans="2:5" s="54" customFormat="1" ht="20" customHeight="1" x14ac:dyDescent="0.35">
      <c r="B20" s="306"/>
      <c r="C20" s="308" t="s">
        <v>419</v>
      </c>
      <c r="D20" s="135" t="s">
        <v>420</v>
      </c>
      <c r="E20" s="135" t="s">
        <v>421</v>
      </c>
    </row>
    <row r="21" spans="2:5" s="54" customFormat="1" ht="20" customHeight="1" x14ac:dyDescent="0.35">
      <c r="B21" s="306"/>
      <c r="C21" s="308"/>
      <c r="D21" s="136" t="s">
        <v>425</v>
      </c>
      <c r="E21" s="135" t="s">
        <v>426</v>
      </c>
    </row>
    <row r="22" spans="2:5" s="54" customFormat="1" ht="20" customHeight="1" x14ac:dyDescent="0.35">
      <c r="B22" s="306"/>
      <c r="C22" s="307" t="s">
        <v>427</v>
      </c>
      <c r="D22" s="307"/>
      <c r="E22" s="307"/>
    </row>
    <row r="23" spans="2:5" s="54" customFormat="1" ht="20" customHeight="1" x14ac:dyDescent="0.35">
      <c r="B23" s="306"/>
      <c r="C23" s="136" t="s">
        <v>414</v>
      </c>
      <c r="D23" s="136" t="s">
        <v>428</v>
      </c>
      <c r="E23" s="135" t="s">
        <v>429</v>
      </c>
    </row>
    <row r="24" spans="2:5" s="54" customFormat="1" ht="20" customHeight="1" x14ac:dyDescent="0.35">
      <c r="B24" s="306"/>
      <c r="C24" s="135" t="s">
        <v>417</v>
      </c>
      <c r="D24" s="136" t="s">
        <v>430</v>
      </c>
      <c r="E24" s="135" t="s">
        <v>431</v>
      </c>
    </row>
    <row r="25" spans="2:5" s="54" customFormat="1" ht="20" customHeight="1" x14ac:dyDescent="0.35">
      <c r="B25" s="306"/>
      <c r="C25" s="308" t="s">
        <v>419</v>
      </c>
      <c r="D25" s="135" t="s">
        <v>420</v>
      </c>
      <c r="E25" s="135" t="s">
        <v>432</v>
      </c>
    </row>
    <row r="26" spans="2:5" s="54" customFormat="1" ht="20" customHeight="1" x14ac:dyDescent="0.35">
      <c r="B26" s="306"/>
      <c r="C26" s="308"/>
      <c r="D26" s="136" t="s">
        <v>430</v>
      </c>
      <c r="E26" s="135" t="s">
        <v>431</v>
      </c>
    </row>
    <row r="27" spans="2:5" s="54" customFormat="1" ht="20" customHeight="1" x14ac:dyDescent="0.35">
      <c r="B27" s="309"/>
      <c r="C27" s="307" t="s">
        <v>433</v>
      </c>
      <c r="D27" s="307"/>
      <c r="E27" s="307"/>
    </row>
    <row r="28" spans="2:5" s="54" customFormat="1" ht="20" customHeight="1" x14ac:dyDescent="0.35">
      <c r="B28" s="309"/>
      <c r="C28" s="136" t="s">
        <v>414</v>
      </c>
      <c r="D28" s="136" t="s">
        <v>434</v>
      </c>
      <c r="E28" s="135" t="s">
        <v>435</v>
      </c>
    </row>
    <row r="29" spans="2:5" s="54" customFormat="1" ht="20" customHeight="1" x14ac:dyDescent="0.35">
      <c r="B29" s="309"/>
      <c r="C29" s="136" t="s">
        <v>417</v>
      </c>
      <c r="D29" s="136" t="s">
        <v>7</v>
      </c>
      <c r="E29" s="135" t="s">
        <v>436</v>
      </c>
    </row>
    <row r="30" spans="2:5" s="54" customFormat="1" ht="20" customHeight="1" x14ac:dyDescent="0.35">
      <c r="B30" s="309"/>
      <c r="C30" s="310" t="s">
        <v>419</v>
      </c>
      <c r="D30" s="135" t="s">
        <v>420</v>
      </c>
      <c r="E30" s="135" t="s">
        <v>432</v>
      </c>
    </row>
    <row r="31" spans="2:5" s="54" customFormat="1" ht="20" customHeight="1" x14ac:dyDescent="0.35">
      <c r="B31" s="309"/>
      <c r="C31" s="310"/>
      <c r="D31" s="136" t="s">
        <v>7</v>
      </c>
      <c r="E31" s="135" t="s">
        <v>436</v>
      </c>
    </row>
    <row r="32" spans="2:5" s="54" customFormat="1" ht="20" customHeight="1" x14ac:dyDescent="0.35">
      <c r="B32" s="306"/>
      <c r="C32" s="307" t="s">
        <v>437</v>
      </c>
      <c r="D32" s="307"/>
      <c r="E32" s="307"/>
    </row>
    <row r="33" spans="2:5" s="54" customFormat="1" ht="20" customHeight="1" x14ac:dyDescent="0.35">
      <c r="B33" s="306"/>
      <c r="C33" s="136" t="s">
        <v>414</v>
      </c>
      <c r="D33" s="136" t="s">
        <v>6</v>
      </c>
      <c r="E33" s="135" t="s">
        <v>438</v>
      </c>
    </row>
    <row r="34" spans="2:5" s="54" customFormat="1" ht="20" customHeight="1" x14ac:dyDescent="0.35">
      <c r="B34" s="306"/>
      <c r="C34" s="135" t="s">
        <v>417</v>
      </c>
      <c r="D34" s="136" t="s">
        <v>6</v>
      </c>
      <c r="E34" s="135" t="s">
        <v>439</v>
      </c>
    </row>
    <row r="35" spans="2:5" s="54" customFormat="1" ht="20" customHeight="1" x14ac:dyDescent="0.35">
      <c r="B35" s="306"/>
      <c r="C35" s="308" t="s">
        <v>419</v>
      </c>
      <c r="D35" s="135" t="s">
        <v>440</v>
      </c>
      <c r="E35" s="135" t="s">
        <v>432</v>
      </c>
    </row>
    <row r="36" spans="2:5" s="54" customFormat="1" ht="20" customHeight="1" x14ac:dyDescent="0.35">
      <c r="B36" s="306"/>
      <c r="C36" s="308"/>
      <c r="D36" s="136" t="s">
        <v>6</v>
      </c>
      <c r="E36" s="135" t="s">
        <v>439</v>
      </c>
    </row>
    <row r="37" spans="2:5" s="54" customFormat="1" ht="20" customHeight="1" x14ac:dyDescent="0.35">
      <c r="B37" s="306"/>
      <c r="C37" s="307" t="s">
        <v>441</v>
      </c>
      <c r="D37" s="307"/>
      <c r="E37" s="307"/>
    </row>
    <row r="38" spans="2:5" s="54" customFormat="1" ht="20" customHeight="1" x14ac:dyDescent="0.35">
      <c r="B38" s="306"/>
      <c r="C38" s="136" t="s">
        <v>414</v>
      </c>
      <c r="D38" s="135" t="s">
        <v>11</v>
      </c>
      <c r="E38" s="135" t="s">
        <v>442</v>
      </c>
    </row>
    <row r="39" spans="2:5" s="54" customFormat="1" ht="20" customHeight="1" x14ac:dyDescent="0.35">
      <c r="B39" s="306"/>
      <c r="C39" s="135" t="s">
        <v>417</v>
      </c>
      <c r="D39" s="135" t="s">
        <v>11</v>
      </c>
      <c r="E39" s="135" t="s">
        <v>443</v>
      </c>
    </row>
    <row r="40" spans="2:5" s="54" customFormat="1" ht="20" customHeight="1" x14ac:dyDescent="0.35">
      <c r="B40" s="306"/>
      <c r="C40" s="308" t="s">
        <v>419</v>
      </c>
      <c r="D40" s="135" t="s">
        <v>440</v>
      </c>
      <c r="E40" s="135" t="s">
        <v>444</v>
      </c>
    </row>
    <row r="41" spans="2:5" s="54" customFormat="1" ht="20" customHeight="1" x14ac:dyDescent="0.35">
      <c r="B41" s="306"/>
      <c r="C41" s="308"/>
      <c r="D41" s="135" t="s">
        <v>11</v>
      </c>
      <c r="E41" s="135" t="s">
        <v>443</v>
      </c>
    </row>
    <row r="42" spans="2:5" s="54" customFormat="1" ht="20" customHeight="1" x14ac:dyDescent="0.35">
      <c r="B42" s="306"/>
      <c r="C42" s="307" t="s">
        <v>445</v>
      </c>
      <c r="D42" s="307"/>
      <c r="E42" s="307"/>
    </row>
    <row r="43" spans="2:5" s="54" customFormat="1" ht="20" customHeight="1" x14ac:dyDescent="0.35">
      <c r="B43" s="306"/>
      <c r="C43" s="136" t="s">
        <v>414</v>
      </c>
      <c r="D43" s="135" t="s">
        <v>446</v>
      </c>
      <c r="E43" s="135" t="s">
        <v>447</v>
      </c>
    </row>
    <row r="44" spans="2:5" s="54" customFormat="1" ht="20" customHeight="1" x14ac:dyDescent="0.35">
      <c r="B44" s="306"/>
      <c r="C44" s="135" t="s">
        <v>417</v>
      </c>
      <c r="D44" s="135" t="s">
        <v>446</v>
      </c>
      <c r="E44" s="135" t="s">
        <v>448</v>
      </c>
    </row>
    <row r="45" spans="2:5" s="54" customFormat="1" ht="20" customHeight="1" x14ac:dyDescent="0.35">
      <c r="B45" s="306"/>
      <c r="C45" s="308" t="s">
        <v>419</v>
      </c>
      <c r="D45" s="135" t="s">
        <v>440</v>
      </c>
      <c r="E45" s="135" t="s">
        <v>444</v>
      </c>
    </row>
    <row r="46" spans="2:5" s="54" customFormat="1" ht="20" customHeight="1" x14ac:dyDescent="0.35">
      <c r="B46" s="306"/>
      <c r="C46" s="308"/>
      <c r="D46" s="135" t="s">
        <v>446</v>
      </c>
      <c r="E46" s="135" t="s">
        <v>448</v>
      </c>
    </row>
    <row r="47" spans="2:5" s="54" customFormat="1" ht="20" customHeight="1" x14ac:dyDescent="0.35">
      <c r="B47" s="306"/>
      <c r="C47" s="307" t="s">
        <v>449</v>
      </c>
      <c r="D47" s="307"/>
      <c r="E47" s="307"/>
    </row>
    <row r="48" spans="2:5" s="54" customFormat="1" ht="20" customHeight="1" x14ac:dyDescent="0.35">
      <c r="B48" s="306"/>
      <c r="C48" s="136" t="s">
        <v>414</v>
      </c>
      <c r="D48" s="136" t="s">
        <v>8</v>
      </c>
      <c r="E48" s="135" t="s">
        <v>450</v>
      </c>
    </row>
    <row r="49" spans="2:5" s="54" customFormat="1" ht="20" customHeight="1" x14ac:dyDescent="0.35">
      <c r="B49" s="306"/>
      <c r="C49" s="135" t="s">
        <v>417</v>
      </c>
      <c r="D49" s="136" t="s">
        <v>8</v>
      </c>
      <c r="E49" s="135" t="s">
        <v>451</v>
      </c>
    </row>
    <row r="50" spans="2:5" s="54" customFormat="1" ht="20" customHeight="1" x14ac:dyDescent="0.35">
      <c r="B50" s="306"/>
      <c r="C50" s="308" t="s">
        <v>419</v>
      </c>
      <c r="D50" s="135" t="s">
        <v>440</v>
      </c>
      <c r="E50" s="135" t="s">
        <v>444</v>
      </c>
    </row>
    <row r="51" spans="2:5" s="54" customFormat="1" ht="20" customHeight="1" x14ac:dyDescent="0.35">
      <c r="B51" s="306"/>
      <c r="C51" s="308"/>
      <c r="D51" s="136" t="s">
        <v>8</v>
      </c>
      <c r="E51" s="135" t="s">
        <v>451</v>
      </c>
    </row>
    <row r="52" spans="2:5" s="54" customFormat="1" x14ac:dyDescent="0.35">
      <c r="B52" s="132" t="s">
        <v>452</v>
      </c>
      <c r="C52" s="133" t="s">
        <v>453</v>
      </c>
      <c r="D52" s="134"/>
      <c r="E52" s="139"/>
    </row>
    <row r="53" spans="2:5" s="54" customFormat="1" ht="20" customHeight="1" x14ac:dyDescent="0.35">
      <c r="B53" s="2"/>
      <c r="C53" s="140" t="s">
        <v>453</v>
      </c>
      <c r="D53" s="140" t="s">
        <v>454</v>
      </c>
      <c r="E53" s="141" t="s">
        <v>455</v>
      </c>
    </row>
    <row r="54" spans="2:5" s="54" customFormat="1" x14ac:dyDescent="0.35">
      <c r="B54" s="132" t="s">
        <v>456</v>
      </c>
      <c r="C54" s="142" t="s">
        <v>457</v>
      </c>
      <c r="D54" s="143"/>
      <c r="E54" s="144"/>
    </row>
    <row r="55" spans="2:5" s="54" customFormat="1" ht="20" customHeight="1" x14ac:dyDescent="0.35">
      <c r="B55" s="2"/>
      <c r="C55" s="140" t="s">
        <v>457</v>
      </c>
      <c r="D55" s="140" t="s">
        <v>458</v>
      </c>
      <c r="E55" s="140" t="s">
        <v>459</v>
      </c>
    </row>
    <row r="56" spans="2:5" s="54" customFormat="1" x14ac:dyDescent="0.35">
      <c r="B56" s="132" t="s">
        <v>460</v>
      </c>
      <c r="C56" s="304" t="s">
        <v>461</v>
      </c>
      <c r="D56" s="304"/>
      <c r="E56" s="304"/>
    </row>
    <row r="57" spans="2:5" s="54" customFormat="1" ht="20" customHeight="1" x14ac:dyDescent="0.35">
      <c r="B57" s="305"/>
      <c r="C57" s="140" t="s">
        <v>462</v>
      </c>
      <c r="D57" s="140" t="s">
        <v>463</v>
      </c>
      <c r="E57" s="140" t="s">
        <v>464</v>
      </c>
    </row>
    <row r="58" spans="2:5" s="54" customFormat="1" ht="20" customHeight="1" x14ac:dyDescent="0.35">
      <c r="B58" s="305"/>
      <c r="C58" s="145" t="s">
        <v>465</v>
      </c>
      <c r="D58" s="140" t="s">
        <v>466</v>
      </c>
      <c r="E58" s="140" t="s">
        <v>467</v>
      </c>
    </row>
  </sheetData>
  <sheetProtection algorithmName="SHA-512" hashValue="RHbX/NFiuQcDoMrlFJEThDxHVyb+2kwoND84xeeUGLpsRQ7nfXhlQuq1cyTD6mq9me0nLSN/z68umZwUc969YA==" saltValue="t4qf8QHC8l9a25oeA4KT3Q==" spinCount="100000" sheet="1" objects="1" scenarios="1"/>
  <mergeCells count="27">
    <mergeCell ref="C9:E9"/>
    <mergeCell ref="B12:B16"/>
    <mergeCell ref="C12:E12"/>
    <mergeCell ref="C15:C16"/>
    <mergeCell ref="B17:B21"/>
    <mergeCell ref="C17:E17"/>
    <mergeCell ref="C20:C21"/>
    <mergeCell ref="B22:B26"/>
    <mergeCell ref="C22:E22"/>
    <mergeCell ref="C25:C26"/>
    <mergeCell ref="B27:B31"/>
    <mergeCell ref="C27:E27"/>
    <mergeCell ref="C30:C31"/>
    <mergeCell ref="B32:B36"/>
    <mergeCell ref="C32:E32"/>
    <mergeCell ref="C35:C36"/>
    <mergeCell ref="B37:B41"/>
    <mergeCell ref="C37:E37"/>
    <mergeCell ref="C40:C41"/>
    <mergeCell ref="C56:E56"/>
    <mergeCell ref="B57:B58"/>
    <mergeCell ref="B42:B46"/>
    <mergeCell ref="C42:E42"/>
    <mergeCell ref="C45:C46"/>
    <mergeCell ref="B47:B51"/>
    <mergeCell ref="C47:E47"/>
    <mergeCell ref="C50:C51"/>
  </mergeCells>
  <pageMargins left="0.7" right="0.7" top="0.75" bottom="0.75" header="0.3" footer="0.3"/>
  <pageSetup paperSize="9" scale="55"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FAFD4-640A-4312-A996-D85EC8147D3B}">
  <sheetPr>
    <pageSetUpPr fitToPage="1"/>
  </sheetPr>
  <dimension ref="B2:H36"/>
  <sheetViews>
    <sheetView zoomScale="80" zoomScaleNormal="80" workbookViewId="0">
      <selection activeCell="F8" sqref="F8"/>
    </sheetView>
  </sheetViews>
  <sheetFormatPr defaultRowHeight="14" x14ac:dyDescent="0.35"/>
  <cols>
    <col min="1" max="1" width="3.6328125" style="8" customWidth="1"/>
    <col min="2" max="2" width="27.26953125" style="8" customWidth="1"/>
    <col min="3" max="3" width="27.6328125" style="8" customWidth="1"/>
    <col min="4" max="4" width="21.08984375" style="8" customWidth="1"/>
    <col min="5" max="5" width="24.453125" style="8" customWidth="1"/>
    <col min="6" max="6" width="52.36328125" style="8" customWidth="1"/>
    <col min="7" max="7" width="43.453125" style="8" customWidth="1"/>
    <col min="8" max="8" width="30.36328125" style="8" bestFit="1" customWidth="1"/>
    <col min="9" max="9" width="3.6328125" style="8" customWidth="1"/>
    <col min="10" max="16384" width="8.7265625" style="8"/>
  </cols>
  <sheetData>
    <row r="2" spans="2:8" s="6" customFormat="1" ht="15.5" x14ac:dyDescent="0.35">
      <c r="B2" s="7" t="s">
        <v>0</v>
      </c>
    </row>
    <row r="4" spans="2:8" s="9" customFormat="1" ht="15.5" x14ac:dyDescent="0.35">
      <c r="B4" s="9" t="s">
        <v>331</v>
      </c>
    </row>
    <row r="6" spans="2:8" ht="20" customHeight="1" x14ac:dyDescent="0.35">
      <c r="B6" s="131" t="s">
        <v>468</v>
      </c>
      <c r="C6" s="131" t="s">
        <v>469</v>
      </c>
      <c r="D6" s="131" t="s">
        <v>5</v>
      </c>
      <c r="E6" s="131" t="s">
        <v>470</v>
      </c>
      <c r="F6" s="131" t="s">
        <v>471</v>
      </c>
      <c r="G6" s="131" t="s">
        <v>9</v>
      </c>
      <c r="H6" s="131" t="s">
        <v>1245</v>
      </c>
    </row>
    <row r="7" spans="2:8" ht="20" customHeight="1" x14ac:dyDescent="0.35">
      <c r="B7" s="314" t="s">
        <v>472</v>
      </c>
      <c r="C7" s="314"/>
      <c r="D7" s="314"/>
      <c r="E7" s="314"/>
      <c r="F7" s="314"/>
      <c r="G7" s="314"/>
      <c r="H7" s="195"/>
    </row>
    <row r="8" spans="2:8" ht="120" customHeight="1" x14ac:dyDescent="0.35">
      <c r="B8" s="312" t="s">
        <v>473</v>
      </c>
      <c r="C8" s="47" t="s">
        <v>474</v>
      </c>
      <c r="D8" s="47" t="s">
        <v>475</v>
      </c>
      <c r="E8" s="47" t="s">
        <v>476</v>
      </c>
      <c r="F8" s="47" t="s">
        <v>477</v>
      </c>
      <c r="G8" s="21" t="s">
        <v>478</v>
      </c>
      <c r="H8" s="224" t="s">
        <v>1231</v>
      </c>
    </row>
    <row r="9" spans="2:8" ht="120" customHeight="1" x14ac:dyDescent="0.35">
      <c r="B9" s="312"/>
      <c r="C9" s="47" t="s">
        <v>479</v>
      </c>
      <c r="D9" s="47" t="s">
        <v>480</v>
      </c>
      <c r="E9" s="47" t="s">
        <v>481</v>
      </c>
      <c r="F9" s="47" t="s">
        <v>482</v>
      </c>
      <c r="G9" s="21" t="s">
        <v>483</v>
      </c>
      <c r="H9" s="224" t="s">
        <v>1231</v>
      </c>
    </row>
    <row r="10" spans="2:8" ht="35" customHeight="1" x14ac:dyDescent="0.35">
      <c r="B10" s="312" t="s">
        <v>484</v>
      </c>
      <c r="C10" s="47" t="s">
        <v>485</v>
      </c>
      <c r="D10" s="47" t="s">
        <v>486</v>
      </c>
      <c r="E10" s="47" t="s">
        <v>487</v>
      </c>
      <c r="F10" s="47" t="s">
        <v>488</v>
      </c>
      <c r="G10" s="21" t="s">
        <v>489</v>
      </c>
      <c r="H10" s="225" t="s">
        <v>1230</v>
      </c>
    </row>
    <row r="11" spans="2:8" ht="120" customHeight="1" x14ac:dyDescent="0.35">
      <c r="B11" s="312"/>
      <c r="C11" s="47" t="s">
        <v>490</v>
      </c>
      <c r="D11" s="47" t="s">
        <v>491</v>
      </c>
      <c r="E11" s="47" t="s">
        <v>492</v>
      </c>
      <c r="F11" s="47" t="s">
        <v>493</v>
      </c>
      <c r="G11" s="21" t="s">
        <v>494</v>
      </c>
      <c r="H11" s="225" t="s">
        <v>1230</v>
      </c>
    </row>
    <row r="12" spans="2:8" ht="30" customHeight="1" x14ac:dyDescent="0.35">
      <c r="B12" s="312" t="s">
        <v>495</v>
      </c>
      <c r="C12" s="47" t="s">
        <v>496</v>
      </c>
      <c r="D12" s="47" t="s">
        <v>497</v>
      </c>
      <c r="E12" s="47" t="s">
        <v>498</v>
      </c>
      <c r="F12" s="47" t="s">
        <v>499</v>
      </c>
      <c r="G12" s="21" t="s">
        <v>500</v>
      </c>
      <c r="H12" s="224" t="s">
        <v>1229</v>
      </c>
    </row>
    <row r="13" spans="2:8" ht="120" customHeight="1" x14ac:dyDescent="0.35">
      <c r="B13" s="312"/>
      <c r="C13" s="47" t="s">
        <v>501</v>
      </c>
      <c r="D13" s="47" t="s">
        <v>502</v>
      </c>
      <c r="E13" s="47" t="s">
        <v>503</v>
      </c>
      <c r="F13" s="47" t="s">
        <v>504</v>
      </c>
      <c r="G13" s="21" t="s">
        <v>505</v>
      </c>
      <c r="H13" s="224" t="s">
        <v>1229</v>
      </c>
    </row>
    <row r="14" spans="2:8" ht="60" customHeight="1" x14ac:dyDescent="0.35">
      <c r="B14" s="147" t="s">
        <v>506</v>
      </c>
      <c r="C14" s="47" t="s">
        <v>507</v>
      </c>
      <c r="D14" s="47" t="s">
        <v>508</v>
      </c>
      <c r="E14" s="47" t="s">
        <v>509</v>
      </c>
      <c r="F14" s="47" t="s">
        <v>510</v>
      </c>
      <c r="G14" s="21" t="s">
        <v>1005</v>
      </c>
      <c r="H14" s="224" t="s">
        <v>1228</v>
      </c>
    </row>
    <row r="15" spans="2:8" ht="20" customHeight="1" x14ac:dyDescent="0.35">
      <c r="B15" s="315" t="s">
        <v>511</v>
      </c>
      <c r="C15" s="315"/>
      <c r="D15" s="315"/>
      <c r="E15" s="315"/>
      <c r="F15" s="315"/>
      <c r="G15" s="315"/>
      <c r="H15" s="196"/>
    </row>
    <row r="16" spans="2:8" ht="30" customHeight="1" x14ac:dyDescent="0.35">
      <c r="B16" s="312" t="s">
        <v>512</v>
      </c>
      <c r="C16" s="47" t="s">
        <v>513</v>
      </c>
      <c r="D16" s="47" t="s">
        <v>514</v>
      </c>
      <c r="E16" s="47" t="s">
        <v>515</v>
      </c>
      <c r="F16" s="47" t="s">
        <v>516</v>
      </c>
      <c r="G16" s="21" t="s">
        <v>517</v>
      </c>
      <c r="H16" s="224" t="s">
        <v>1233</v>
      </c>
    </row>
    <row r="17" spans="2:8" ht="30" customHeight="1" x14ac:dyDescent="0.35">
      <c r="B17" s="312"/>
      <c r="C17" s="47" t="s">
        <v>518</v>
      </c>
      <c r="D17" s="47" t="s">
        <v>514</v>
      </c>
      <c r="E17" s="47" t="s">
        <v>519</v>
      </c>
      <c r="F17" s="47" t="s">
        <v>520</v>
      </c>
      <c r="G17" s="21" t="s">
        <v>1006</v>
      </c>
      <c r="H17" s="224" t="s">
        <v>1233</v>
      </c>
    </row>
    <row r="18" spans="2:8" ht="90" customHeight="1" x14ac:dyDescent="0.35">
      <c r="B18" s="312" t="s">
        <v>521</v>
      </c>
      <c r="C18" s="47" t="s">
        <v>522</v>
      </c>
      <c r="D18" s="47" t="s">
        <v>514</v>
      </c>
      <c r="E18" s="47" t="s">
        <v>523</v>
      </c>
      <c r="F18" s="47" t="s">
        <v>524</v>
      </c>
      <c r="G18" s="21" t="s">
        <v>1007</v>
      </c>
      <c r="H18" s="224" t="s">
        <v>1233</v>
      </c>
    </row>
    <row r="19" spans="2:8" ht="90" customHeight="1" x14ac:dyDescent="0.35">
      <c r="B19" s="312"/>
      <c r="C19" s="47" t="s">
        <v>525</v>
      </c>
      <c r="D19" s="47" t="s">
        <v>514</v>
      </c>
      <c r="E19" s="47" t="s">
        <v>519</v>
      </c>
      <c r="F19" s="47" t="s">
        <v>526</v>
      </c>
      <c r="G19" s="21" t="s">
        <v>1007</v>
      </c>
      <c r="H19" s="224" t="s">
        <v>1233</v>
      </c>
    </row>
    <row r="20" spans="2:8" ht="120" customHeight="1" x14ac:dyDescent="0.35">
      <c r="B20" s="312" t="s">
        <v>527</v>
      </c>
      <c r="C20" s="47" t="s">
        <v>528</v>
      </c>
      <c r="D20" s="47" t="s">
        <v>529</v>
      </c>
      <c r="E20" s="47" t="s">
        <v>530</v>
      </c>
      <c r="F20" s="47" t="s">
        <v>531</v>
      </c>
      <c r="G20" s="21" t="s">
        <v>1008</v>
      </c>
      <c r="H20" s="224" t="s">
        <v>1233</v>
      </c>
    </row>
    <row r="21" spans="2:8" ht="120" customHeight="1" x14ac:dyDescent="0.35">
      <c r="B21" s="312"/>
      <c r="C21" s="47" t="s">
        <v>12</v>
      </c>
      <c r="D21" s="47" t="s">
        <v>13</v>
      </c>
      <c r="E21" s="47" t="s">
        <v>532</v>
      </c>
      <c r="F21" s="47" t="s">
        <v>533</v>
      </c>
      <c r="G21" s="21" t="s">
        <v>1009</v>
      </c>
      <c r="H21" s="224" t="s">
        <v>1233</v>
      </c>
    </row>
    <row r="22" spans="2:8" ht="60" customHeight="1" x14ac:dyDescent="0.35">
      <c r="B22" s="312" t="s">
        <v>534</v>
      </c>
      <c r="C22" s="47" t="s">
        <v>535</v>
      </c>
      <c r="D22" s="47" t="s">
        <v>536</v>
      </c>
      <c r="E22" s="47" t="s">
        <v>537</v>
      </c>
      <c r="F22" s="47" t="s">
        <v>538</v>
      </c>
      <c r="G22" s="21" t="s">
        <v>539</v>
      </c>
      <c r="H22" s="224" t="s">
        <v>1285</v>
      </c>
    </row>
    <row r="23" spans="2:8" ht="60" customHeight="1" x14ac:dyDescent="0.35">
      <c r="B23" s="312"/>
      <c r="C23" s="47" t="s">
        <v>540</v>
      </c>
      <c r="D23" s="47" t="s">
        <v>536</v>
      </c>
      <c r="E23" s="47" t="s">
        <v>537</v>
      </c>
      <c r="F23" s="47" t="s">
        <v>541</v>
      </c>
      <c r="G23" s="21" t="s">
        <v>539</v>
      </c>
      <c r="H23" s="224" t="s">
        <v>1285</v>
      </c>
    </row>
    <row r="24" spans="2:8" ht="90" customHeight="1" x14ac:dyDescent="0.35">
      <c r="B24" s="312" t="s">
        <v>542</v>
      </c>
      <c r="C24" s="47" t="s">
        <v>543</v>
      </c>
      <c r="D24" s="47" t="s">
        <v>544</v>
      </c>
      <c r="E24" s="47" t="s">
        <v>545</v>
      </c>
      <c r="F24" s="47" t="s">
        <v>546</v>
      </c>
      <c r="G24" s="21" t="s">
        <v>547</v>
      </c>
      <c r="H24" s="224" t="s">
        <v>1244</v>
      </c>
    </row>
    <row r="25" spans="2:8" ht="120" customHeight="1" x14ac:dyDescent="0.35">
      <c r="B25" s="312"/>
      <c r="C25" s="47" t="s">
        <v>548</v>
      </c>
      <c r="D25" s="47" t="s">
        <v>544</v>
      </c>
      <c r="E25" s="47" t="s">
        <v>549</v>
      </c>
      <c r="F25" s="47" t="s">
        <v>550</v>
      </c>
      <c r="G25" s="21" t="s">
        <v>547</v>
      </c>
      <c r="H25" s="224" t="s">
        <v>1244</v>
      </c>
    </row>
    <row r="26" spans="2:8" ht="90" customHeight="1" x14ac:dyDescent="0.35">
      <c r="B26" s="312"/>
      <c r="C26" s="47" t="s">
        <v>551</v>
      </c>
      <c r="D26" s="47" t="s">
        <v>544</v>
      </c>
      <c r="E26" s="47" t="s">
        <v>545</v>
      </c>
      <c r="F26" s="47" t="s">
        <v>552</v>
      </c>
      <c r="G26" s="21" t="s">
        <v>553</v>
      </c>
      <c r="H26" s="224" t="s">
        <v>1244</v>
      </c>
    </row>
    <row r="27" spans="2:8" ht="100" customHeight="1" x14ac:dyDescent="0.35">
      <c r="B27" s="312"/>
      <c r="C27" s="47" t="s">
        <v>554</v>
      </c>
      <c r="D27" s="47" t="s">
        <v>544</v>
      </c>
      <c r="E27" s="47" t="s">
        <v>555</v>
      </c>
      <c r="F27" s="47" t="s">
        <v>556</v>
      </c>
      <c r="G27" s="21" t="s">
        <v>547</v>
      </c>
      <c r="H27" s="224" t="s">
        <v>1244</v>
      </c>
    </row>
    <row r="28" spans="2:8" ht="20" customHeight="1" x14ac:dyDescent="0.35">
      <c r="B28" s="313" t="s">
        <v>557</v>
      </c>
      <c r="C28" s="313"/>
      <c r="D28" s="313"/>
      <c r="E28" s="313"/>
      <c r="F28" s="313"/>
      <c r="G28" s="313"/>
      <c r="H28" s="148"/>
    </row>
    <row r="29" spans="2:8" ht="90" customHeight="1" x14ac:dyDescent="0.35">
      <c r="B29" s="312" t="s">
        <v>558</v>
      </c>
      <c r="C29" s="47" t="s">
        <v>559</v>
      </c>
      <c r="D29" s="47" t="s">
        <v>514</v>
      </c>
      <c r="E29" s="47" t="s">
        <v>560</v>
      </c>
      <c r="F29" s="47" t="s">
        <v>561</v>
      </c>
      <c r="G29" s="47" t="s">
        <v>562</v>
      </c>
      <c r="H29" s="224" t="s">
        <v>1240</v>
      </c>
    </row>
    <row r="30" spans="2:8" ht="30" customHeight="1" x14ac:dyDescent="0.35">
      <c r="B30" s="312"/>
      <c r="C30" s="47" t="s">
        <v>563</v>
      </c>
      <c r="D30" s="47" t="s">
        <v>514</v>
      </c>
      <c r="E30" s="47" t="s">
        <v>564</v>
      </c>
      <c r="F30" s="47" t="s">
        <v>565</v>
      </c>
      <c r="G30" s="47" t="s">
        <v>566</v>
      </c>
      <c r="H30" s="224" t="s">
        <v>1240</v>
      </c>
    </row>
    <row r="31" spans="2:8" ht="60" customHeight="1" x14ac:dyDescent="0.35">
      <c r="B31" s="147" t="s">
        <v>567</v>
      </c>
      <c r="C31" s="47" t="s">
        <v>568</v>
      </c>
      <c r="D31" s="47" t="s">
        <v>514</v>
      </c>
      <c r="E31" s="47" t="s">
        <v>569</v>
      </c>
      <c r="F31" s="47" t="s">
        <v>570</v>
      </c>
      <c r="G31" s="149">
        <v>0.14000000000000001</v>
      </c>
      <c r="H31" s="226" t="s">
        <v>1232</v>
      </c>
    </row>
    <row r="32" spans="2:8" ht="30" customHeight="1" x14ac:dyDescent="0.35">
      <c r="B32" s="312" t="s">
        <v>571</v>
      </c>
      <c r="C32" s="47" t="s">
        <v>572</v>
      </c>
      <c r="D32" s="47" t="s">
        <v>573</v>
      </c>
      <c r="E32" s="47" t="s">
        <v>574</v>
      </c>
      <c r="F32" s="47" t="s">
        <v>575</v>
      </c>
      <c r="G32" s="21" t="s">
        <v>576</v>
      </c>
      <c r="H32" s="224" t="s">
        <v>1241</v>
      </c>
    </row>
    <row r="33" spans="2:8" ht="30" customHeight="1" x14ac:dyDescent="0.35">
      <c r="B33" s="312"/>
      <c r="C33" s="47" t="s">
        <v>577</v>
      </c>
      <c r="D33" s="47" t="s">
        <v>529</v>
      </c>
      <c r="E33" s="47" t="s">
        <v>578</v>
      </c>
      <c r="F33" s="47" t="s">
        <v>579</v>
      </c>
      <c r="G33" s="21" t="s">
        <v>576</v>
      </c>
      <c r="H33" s="224" t="s">
        <v>1241</v>
      </c>
    </row>
    <row r="34" spans="2:8" ht="120" customHeight="1" x14ac:dyDescent="0.35">
      <c r="B34" s="147" t="s">
        <v>580</v>
      </c>
      <c r="C34" s="47" t="s">
        <v>581</v>
      </c>
      <c r="D34" s="47" t="s">
        <v>582</v>
      </c>
      <c r="E34" s="47" t="s">
        <v>583</v>
      </c>
      <c r="F34" s="47" t="s">
        <v>584</v>
      </c>
      <c r="G34" s="21" t="s">
        <v>585</v>
      </c>
      <c r="H34" s="224" t="s">
        <v>1242</v>
      </c>
    </row>
    <row r="35" spans="2:8" ht="90" customHeight="1" x14ac:dyDescent="0.35">
      <c r="B35" s="147" t="s">
        <v>586</v>
      </c>
      <c r="C35" s="47" t="s">
        <v>587</v>
      </c>
      <c r="D35" s="47" t="s">
        <v>588</v>
      </c>
      <c r="E35" s="47" t="s">
        <v>589</v>
      </c>
      <c r="F35" s="47" t="s">
        <v>590</v>
      </c>
      <c r="G35" s="21" t="s">
        <v>1010</v>
      </c>
      <c r="H35" s="224" t="s">
        <v>1243</v>
      </c>
    </row>
    <row r="36" spans="2:8" ht="90" customHeight="1" x14ac:dyDescent="0.35">
      <c r="B36" s="147" t="s">
        <v>591</v>
      </c>
      <c r="C36" s="47" t="s">
        <v>592</v>
      </c>
      <c r="D36" s="47" t="s">
        <v>593</v>
      </c>
      <c r="E36" s="47" t="s">
        <v>594</v>
      </c>
      <c r="F36" s="47" t="s">
        <v>595</v>
      </c>
      <c r="G36" s="21" t="s">
        <v>596</v>
      </c>
      <c r="H36" s="224" t="s">
        <v>1243</v>
      </c>
    </row>
  </sheetData>
  <sheetProtection algorithmName="SHA-512" hashValue="Sc7Y07Tv10+i8O4D0Xc2N7qy7r3sLkYkaWWsXOtLd9bfNsyBfgW4wcxwr949gHadB/QFKjN/FtjnoObW1+3MtQ==" saltValue="R6P7+wTOuIW/3oOPGbPUUA==" spinCount="100000" sheet="1" objects="1" scenarios="1"/>
  <mergeCells count="13">
    <mergeCell ref="B16:B17"/>
    <mergeCell ref="B7:G7"/>
    <mergeCell ref="B8:B9"/>
    <mergeCell ref="B10:B11"/>
    <mergeCell ref="B12:B13"/>
    <mergeCell ref="B15:G15"/>
    <mergeCell ref="B32:B33"/>
    <mergeCell ref="B18:B19"/>
    <mergeCell ref="B20:B21"/>
    <mergeCell ref="B22:B23"/>
    <mergeCell ref="B24:B27"/>
    <mergeCell ref="B28:G28"/>
    <mergeCell ref="B29:B30"/>
  </mergeCells>
  <hyperlinks>
    <hyperlink ref="H9" location="'GHG Emissions'!A1" display="Y" xr:uid="{AABA8969-8437-46B3-AF81-387E0F1F7C92}"/>
    <hyperlink ref="H11" location="'Energy Consumption'!A1" display="'Energy Consumption'!A1" xr:uid="{9EFA7E37-3994-4C96-923D-E4201223AA35}"/>
    <hyperlink ref="H13" location="'Water Withdrawal'!A1" display="Y" xr:uid="{D441EDF1-CB60-4F10-80C0-2D428EA12747}"/>
    <hyperlink ref="H14" location="'Waste Generated'!A1" display="Y" xr:uid="{12E62706-CA98-47D2-8A90-754C0E5349D5}"/>
    <hyperlink ref="H12" location="'Water Withdrawal'!A1" display="Y" xr:uid="{C13F8D73-4263-46E4-9E80-7622824841C8}"/>
    <hyperlink ref="H10" location="'Energy Consumption'!A1" display="'Energy Consumption'!A1" xr:uid="{B45664A8-F346-4656-A1E1-71B352CBA1D4}"/>
    <hyperlink ref="H8" location="'GHG Emissions'!A1" display="Y" xr:uid="{0C425B02-64EE-45DF-B1F8-905D4B8ABC7C}"/>
    <hyperlink ref="H16" location="Workforce!A1" display="Y (Workforce)" xr:uid="{6E4A8276-146C-4A5F-865B-53A6F5905578}"/>
    <hyperlink ref="H17" location="Workforce!A1" display="Y (Workforce)" xr:uid="{DF04407E-28DF-428B-860E-9CE4D91474AA}"/>
    <hyperlink ref="H18" location="Workforce!A1" display="Y (Workforce)" xr:uid="{A087CF7F-9573-4D1C-839D-55CC177F1800}"/>
    <hyperlink ref="H19" location="Workforce!A1" display="Y (Workforce)" xr:uid="{6F2B543A-B877-4401-8928-9D17F50A511C}"/>
    <hyperlink ref="H20" location="Workforce!A1" display="Y (Workforce)" xr:uid="{20188FA3-6167-4110-8539-2336124D76D8}"/>
    <hyperlink ref="H21" location="Workforce!A1" display="Y (Workforce)" xr:uid="{6BC9815E-FE6A-4E37-A0C6-4B7D38754ABF}"/>
    <hyperlink ref="H22" location="Training!A1" display="Y (Training)" xr:uid="{5E737109-5414-4682-A372-26C074688328}"/>
    <hyperlink ref="H24" location="'Safety &amp; Health'!A1" display="Y(Safety &amp; Health)" xr:uid="{6F8CDDCF-FB73-4B4D-A4FF-430847D00E2A}"/>
    <hyperlink ref="H29" location="'Board Diversity'!A1" display="Y (Board Diversity)" xr:uid="{A30BAC13-99B8-4D66-B7E6-28C9C47626F7}"/>
    <hyperlink ref="H30" location="'Board Diversity'!A1" display="Y (Board Diversity)" xr:uid="{A7B376F5-94B7-421E-B926-B7DB0F98AB03}"/>
    <hyperlink ref="H31" location="'D&amp;I'!A1" display="Y (D&amp;I)" xr:uid="{D739CB8D-1078-48AF-97D7-3B992DD3B957}"/>
    <hyperlink ref="H32" location="'Ethical Behaviour'!A1" display="Y (Ethical Behaviour)" xr:uid="{731255EA-5554-4314-9316-AA9DA8573269}"/>
    <hyperlink ref="H33" location="'Ethical Behaviour'!A1" display="Y (Ethical Behaviour)" xr:uid="{19A33065-E3D3-45DE-9E19-8B46EB044263}"/>
    <hyperlink ref="H34" location="'List of Certification'!A1" display="Y (List of Certifications)" xr:uid="{2A30AF91-9979-42BC-99C9-4CC131313022}"/>
    <hyperlink ref="H36" location="'Cover Sheet'!A1" display="Y (Cover Sheet)" xr:uid="{CEA28696-0EA6-4375-9709-464DFE70B79E}"/>
    <hyperlink ref="H35" location="'Cover Sheet'!A1" display="Y (Cover Sheet)" xr:uid="{315BDE2D-AACA-4422-A684-BFD23194626B}"/>
    <hyperlink ref="H25" location="'Safety &amp; Health'!A1" display="Y(Safety &amp; Health)" xr:uid="{D5F448D2-459F-4266-BF75-0154222EB503}"/>
    <hyperlink ref="H26" location="'Safety &amp; Health'!A1" display="Y(Safety &amp; Health)" xr:uid="{9BDCB4C0-7A0A-4AFD-B230-2163A26E3967}"/>
    <hyperlink ref="H27" location="'Safety &amp; Health'!A1" display="Y(Safety &amp; Health)" xr:uid="{1334C99F-1F30-4420-A0EC-30CACFFBA15C}"/>
    <hyperlink ref="H23" location="Training!A1" display="Y (Training)" xr:uid="{B06899F6-2900-4B5E-B453-6A0C0D58F59E}"/>
  </hyperlinks>
  <pageMargins left="0.7" right="0.7" top="0.75" bottom="0.75" header="0.3" footer="0.3"/>
  <pageSetup paperSize="9" scale="37"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E5133-8C23-4D53-9975-F0D58EC2F8EF}">
  <sheetPr>
    <pageSetUpPr fitToPage="1"/>
  </sheetPr>
  <dimension ref="B2:D39"/>
  <sheetViews>
    <sheetView zoomScale="80" zoomScaleNormal="80" workbookViewId="0">
      <selection activeCell="C13" sqref="C13"/>
    </sheetView>
  </sheetViews>
  <sheetFormatPr defaultRowHeight="14" x14ac:dyDescent="0.35"/>
  <cols>
    <col min="1" max="1" width="3.6328125" style="8" customWidth="1"/>
    <col min="2" max="2" width="34.1796875" style="8" customWidth="1"/>
    <col min="3" max="3" width="131.90625" style="8" customWidth="1"/>
    <col min="4" max="4" width="42.6328125" style="8" customWidth="1"/>
    <col min="5" max="5" width="3.6328125" style="8" customWidth="1"/>
    <col min="6" max="16384" width="8.7265625" style="8"/>
  </cols>
  <sheetData>
    <row r="2" spans="2:4" s="6" customFormat="1" ht="15.5" x14ac:dyDescent="0.35">
      <c r="B2" s="7" t="s">
        <v>0</v>
      </c>
    </row>
    <row r="4" spans="2:4" s="9" customFormat="1" ht="15.5" x14ac:dyDescent="0.35">
      <c r="B4" s="9" t="s">
        <v>597</v>
      </c>
    </row>
    <row r="5" spans="2:4" ht="30" customHeight="1" x14ac:dyDescent="0.35">
      <c r="B5" s="297" t="s">
        <v>598</v>
      </c>
      <c r="C5" s="297"/>
      <c r="D5" s="297"/>
    </row>
    <row r="7" spans="2:4" x14ac:dyDescent="0.35">
      <c r="B7" s="49" t="s">
        <v>599</v>
      </c>
      <c r="C7" s="49" t="s">
        <v>600</v>
      </c>
      <c r="D7" s="49" t="s">
        <v>9</v>
      </c>
    </row>
    <row r="8" spans="2:4" x14ac:dyDescent="0.35">
      <c r="B8" s="318" t="s">
        <v>601</v>
      </c>
      <c r="C8" s="318"/>
      <c r="D8" s="318"/>
    </row>
    <row r="9" spans="2:4" x14ac:dyDescent="0.35">
      <c r="B9" s="150" t="s">
        <v>245</v>
      </c>
      <c r="C9" s="151"/>
      <c r="D9" s="151"/>
    </row>
    <row r="10" spans="2:4" ht="30" customHeight="1" x14ac:dyDescent="0.35">
      <c r="B10" s="152" t="s">
        <v>602</v>
      </c>
      <c r="C10" s="152" t="s">
        <v>603</v>
      </c>
      <c r="D10" s="152" t="s">
        <v>467</v>
      </c>
    </row>
    <row r="11" spans="2:4" ht="30" customHeight="1" x14ac:dyDescent="0.35">
      <c r="B11" s="21" t="s">
        <v>604</v>
      </c>
      <c r="C11" s="21" t="s">
        <v>605</v>
      </c>
      <c r="D11" s="21" t="s">
        <v>467</v>
      </c>
    </row>
    <row r="12" spans="2:4" x14ac:dyDescent="0.35">
      <c r="B12" s="317" t="s">
        <v>606</v>
      </c>
      <c r="C12" s="317"/>
      <c r="D12" s="317"/>
    </row>
    <row r="13" spans="2:4" ht="30" customHeight="1" x14ac:dyDescent="0.35">
      <c r="B13" s="152" t="s">
        <v>607</v>
      </c>
      <c r="C13" s="152" t="s">
        <v>608</v>
      </c>
      <c r="D13" s="152" t="s">
        <v>609</v>
      </c>
    </row>
    <row r="14" spans="2:4" ht="30" customHeight="1" x14ac:dyDescent="0.35">
      <c r="B14" s="153" t="s">
        <v>610</v>
      </c>
      <c r="C14" s="153" t="s">
        <v>611</v>
      </c>
      <c r="D14" s="153" t="s">
        <v>612</v>
      </c>
    </row>
    <row r="15" spans="2:4" ht="30" customHeight="1" x14ac:dyDescent="0.35">
      <c r="B15" s="153" t="s">
        <v>613</v>
      </c>
      <c r="C15" s="153" t="s">
        <v>614</v>
      </c>
      <c r="D15" s="153" t="s">
        <v>615</v>
      </c>
    </row>
    <row r="16" spans="2:4" ht="30" customHeight="1" x14ac:dyDescent="0.35">
      <c r="B16" s="153" t="s">
        <v>616</v>
      </c>
      <c r="C16" s="153" t="s">
        <v>617</v>
      </c>
      <c r="D16" s="153" t="s">
        <v>1012</v>
      </c>
    </row>
    <row r="17" spans="2:4" ht="30" customHeight="1" x14ac:dyDescent="0.35">
      <c r="B17" s="21" t="s">
        <v>619</v>
      </c>
      <c r="C17" s="21" t="s">
        <v>620</v>
      </c>
      <c r="D17" s="21" t="s">
        <v>609</v>
      </c>
    </row>
    <row r="18" spans="2:4" x14ac:dyDescent="0.35">
      <c r="B18" s="317" t="s">
        <v>621</v>
      </c>
      <c r="C18" s="317"/>
      <c r="D18" s="317"/>
    </row>
    <row r="19" spans="2:4" ht="30" customHeight="1" x14ac:dyDescent="0.35">
      <c r="B19" s="21" t="s">
        <v>622</v>
      </c>
      <c r="C19" s="21" t="s">
        <v>623</v>
      </c>
      <c r="D19" s="21" t="s">
        <v>624</v>
      </c>
    </row>
    <row r="20" spans="2:4" x14ac:dyDescent="0.35">
      <c r="B20" s="317" t="s">
        <v>625</v>
      </c>
      <c r="C20" s="317"/>
      <c r="D20" s="317"/>
    </row>
    <row r="21" spans="2:4" ht="30" customHeight="1" x14ac:dyDescent="0.35">
      <c r="B21" s="152" t="s">
        <v>626</v>
      </c>
      <c r="C21" s="152" t="s">
        <v>627</v>
      </c>
      <c r="D21" s="152" t="s">
        <v>628</v>
      </c>
    </row>
    <row r="22" spans="2:4" ht="30" customHeight="1" x14ac:dyDescent="0.35">
      <c r="B22" s="153" t="s">
        <v>629</v>
      </c>
      <c r="C22" s="153" t="s">
        <v>630</v>
      </c>
      <c r="D22" s="153" t="s">
        <v>628</v>
      </c>
    </row>
    <row r="23" spans="2:4" ht="30" customHeight="1" x14ac:dyDescent="0.35">
      <c r="B23" s="21" t="s">
        <v>631</v>
      </c>
      <c r="C23" s="21" t="s">
        <v>632</v>
      </c>
      <c r="D23" s="21" t="s">
        <v>1011</v>
      </c>
    </row>
    <row r="24" spans="2:4" x14ac:dyDescent="0.35">
      <c r="B24" s="21"/>
      <c r="C24" s="21"/>
      <c r="D24" s="21"/>
    </row>
    <row r="25" spans="2:4" x14ac:dyDescent="0.35">
      <c r="B25" s="318" t="s">
        <v>633</v>
      </c>
      <c r="C25" s="318"/>
      <c r="D25" s="318"/>
    </row>
    <row r="26" spans="2:4" x14ac:dyDescent="0.35">
      <c r="B26" s="316" t="s">
        <v>245</v>
      </c>
      <c r="C26" s="316"/>
      <c r="D26" s="316"/>
    </row>
    <row r="27" spans="2:4" ht="30" customHeight="1" x14ac:dyDescent="0.35">
      <c r="B27" s="152" t="s">
        <v>634</v>
      </c>
      <c r="C27" s="152" t="s">
        <v>635</v>
      </c>
      <c r="D27" s="152" t="s">
        <v>636</v>
      </c>
    </row>
    <row r="28" spans="2:4" ht="30" customHeight="1" x14ac:dyDescent="0.35">
      <c r="B28" s="21" t="s">
        <v>637</v>
      </c>
      <c r="C28" s="21" t="s">
        <v>638</v>
      </c>
      <c r="D28" s="21" t="s">
        <v>636</v>
      </c>
    </row>
    <row r="29" spans="2:4" x14ac:dyDescent="0.35">
      <c r="B29" s="317" t="s">
        <v>606</v>
      </c>
      <c r="C29" s="317"/>
      <c r="D29" s="317"/>
    </row>
    <row r="30" spans="2:4" ht="30" customHeight="1" x14ac:dyDescent="0.35">
      <c r="B30" s="152" t="s">
        <v>639</v>
      </c>
      <c r="C30" s="272" t="s">
        <v>640</v>
      </c>
      <c r="D30" s="152" t="s">
        <v>641</v>
      </c>
    </row>
    <row r="31" spans="2:4" ht="30" customHeight="1" x14ac:dyDescent="0.35">
      <c r="B31" s="153" t="s">
        <v>642</v>
      </c>
      <c r="C31" s="153" t="s">
        <v>643</v>
      </c>
      <c r="D31" s="153" t="s">
        <v>612</v>
      </c>
    </row>
    <row r="32" spans="2:4" ht="30" customHeight="1" x14ac:dyDescent="0.35">
      <c r="B32" s="153" t="s">
        <v>644</v>
      </c>
      <c r="C32" s="153" t="s">
        <v>614</v>
      </c>
      <c r="D32" s="153" t="s">
        <v>645</v>
      </c>
    </row>
    <row r="33" spans="2:4" ht="30" customHeight="1" x14ac:dyDescent="0.35">
      <c r="B33" s="153" t="s">
        <v>646</v>
      </c>
      <c r="C33" s="273" t="s">
        <v>647</v>
      </c>
      <c r="D33" s="273" t="s">
        <v>1012</v>
      </c>
    </row>
    <row r="34" spans="2:4" ht="30" customHeight="1" x14ac:dyDescent="0.35">
      <c r="B34" s="21" t="s">
        <v>648</v>
      </c>
      <c r="C34" s="21" t="s">
        <v>649</v>
      </c>
      <c r="D34" s="21" t="s">
        <v>641</v>
      </c>
    </row>
    <row r="35" spans="2:4" x14ac:dyDescent="0.35">
      <c r="B35" s="317" t="s">
        <v>621</v>
      </c>
      <c r="C35" s="317"/>
      <c r="D35" s="317"/>
    </row>
    <row r="36" spans="2:4" ht="30" customHeight="1" x14ac:dyDescent="0.35">
      <c r="B36" s="21" t="s">
        <v>650</v>
      </c>
      <c r="C36" s="21" t="s">
        <v>651</v>
      </c>
      <c r="D36" s="21" t="s">
        <v>652</v>
      </c>
    </row>
    <row r="37" spans="2:4" x14ac:dyDescent="0.35">
      <c r="B37" s="317" t="s">
        <v>625</v>
      </c>
      <c r="C37" s="317"/>
      <c r="D37" s="317"/>
    </row>
    <row r="38" spans="2:4" ht="30" customHeight="1" x14ac:dyDescent="0.35">
      <c r="B38" s="152" t="s">
        <v>653</v>
      </c>
      <c r="C38" s="152" t="s">
        <v>654</v>
      </c>
      <c r="D38" s="152" t="s">
        <v>655</v>
      </c>
    </row>
    <row r="39" spans="2:4" ht="60" customHeight="1" x14ac:dyDescent="0.35">
      <c r="B39" s="153" t="s">
        <v>656</v>
      </c>
      <c r="C39" s="273" t="s">
        <v>657</v>
      </c>
      <c r="D39" s="273" t="s">
        <v>455</v>
      </c>
    </row>
  </sheetData>
  <sheetProtection algorithmName="SHA-512" hashValue="/xzW4R1Uoa+Lm8RNAzKmXzf4Fq7efTesCU0xanhgE2cH3zdPzD64S6DUGXs5EFoy6jnFh6MOOuD0/WTKKxOAlg==" saltValue="cy+8QefCBcNmc6C6o1wvgA==" spinCount="100000" sheet="1" objects="1" scenarios="1"/>
  <mergeCells count="10">
    <mergeCell ref="B26:D26"/>
    <mergeCell ref="B29:D29"/>
    <mergeCell ref="B35:D35"/>
    <mergeCell ref="B37:D37"/>
    <mergeCell ref="B5:D5"/>
    <mergeCell ref="B8:D8"/>
    <mergeCell ref="B12:D12"/>
    <mergeCell ref="B18:D18"/>
    <mergeCell ref="B20:D20"/>
    <mergeCell ref="B25:D25"/>
  </mergeCells>
  <pageMargins left="0.7" right="0.7" top="0.75" bottom="0.75" header="0.3" footer="0.3"/>
  <pageSetup paperSize="9" scale="61" fitToHeight="0" orientation="landscape" r:id="rId1"/>
  <colBreaks count="1" manualBreakCount="1">
    <brk id="5"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0D87-0872-4659-812B-F11AF21FA7B8}">
  <sheetPr>
    <pageSetUpPr fitToPage="1"/>
  </sheetPr>
  <dimension ref="B2:K141"/>
  <sheetViews>
    <sheetView zoomScale="80" zoomScaleNormal="80" zoomScaleSheetLayoutView="30" workbookViewId="0">
      <selection activeCell="D8" sqref="D8"/>
    </sheetView>
  </sheetViews>
  <sheetFormatPr defaultRowHeight="14.5" x14ac:dyDescent="0.35"/>
  <cols>
    <col min="1" max="1" width="3.6328125" style="8" customWidth="1"/>
    <col min="2" max="2" width="35.81640625" style="8" customWidth="1"/>
    <col min="3" max="3" width="63.453125" style="8" customWidth="1"/>
    <col min="4" max="4" width="95.1796875" style="8" customWidth="1"/>
    <col min="5" max="5" width="18.36328125" style="8" customWidth="1"/>
    <col min="6" max="6" width="17.81640625" style="8" bestFit="1" customWidth="1"/>
    <col min="7" max="7" width="34.81640625" style="98" customWidth="1"/>
    <col min="8" max="8" width="29.453125" style="8" bestFit="1" customWidth="1"/>
    <col min="9" max="9" width="40.36328125" style="8" bestFit="1" customWidth="1"/>
    <col min="10" max="10" width="19.54296875" style="8" customWidth="1"/>
    <col min="11" max="11" width="24.08984375" style="240" customWidth="1"/>
    <col min="12" max="12" width="3.6328125" style="8" customWidth="1"/>
    <col min="13" max="16384" width="8.7265625" style="8"/>
  </cols>
  <sheetData>
    <row r="2" spans="2:11" s="6" customFormat="1" ht="15.5" x14ac:dyDescent="0.35">
      <c r="B2" s="7" t="s">
        <v>0</v>
      </c>
      <c r="G2" s="154"/>
      <c r="K2" s="238"/>
    </row>
    <row r="4" spans="2:11" s="9" customFormat="1" ht="15.5" x14ac:dyDescent="0.35">
      <c r="B4" s="9" t="s">
        <v>658</v>
      </c>
      <c r="G4" s="155"/>
      <c r="K4" s="239"/>
    </row>
    <row r="5" spans="2:11" x14ac:dyDescent="0.35">
      <c r="B5" s="8" t="s">
        <v>659</v>
      </c>
    </row>
    <row r="7" spans="2:11" ht="14" customHeight="1" x14ac:dyDescent="0.35">
      <c r="B7" s="21" t="s">
        <v>660</v>
      </c>
      <c r="C7" s="98" t="s">
        <v>661</v>
      </c>
      <c r="D7" s="97"/>
      <c r="E7" s="97"/>
      <c r="F7" s="97"/>
      <c r="G7" s="97"/>
      <c r="H7" s="97"/>
      <c r="I7" s="97"/>
    </row>
    <row r="8" spans="2:11" x14ac:dyDescent="0.35">
      <c r="B8" s="21" t="s">
        <v>662</v>
      </c>
      <c r="C8" s="97" t="s">
        <v>663</v>
      </c>
      <c r="D8" s="97"/>
      <c r="E8" s="97"/>
      <c r="F8" s="97"/>
      <c r="G8" s="97"/>
      <c r="H8" s="97"/>
      <c r="I8" s="97"/>
    </row>
    <row r="9" spans="2:11" x14ac:dyDescent="0.35">
      <c r="B9" s="21" t="s">
        <v>664</v>
      </c>
      <c r="C9" s="97" t="s">
        <v>665</v>
      </c>
      <c r="D9" s="97"/>
      <c r="E9" s="97"/>
      <c r="F9" s="97"/>
      <c r="G9" s="97"/>
      <c r="H9" s="97"/>
      <c r="I9" s="97"/>
    </row>
    <row r="10" spans="2:11" x14ac:dyDescent="0.35">
      <c r="B10" s="127"/>
    </row>
    <row r="11" spans="2:11" ht="14" x14ac:dyDescent="0.35">
      <c r="B11" s="340" t="s">
        <v>666</v>
      </c>
      <c r="C11" s="340" t="s">
        <v>600</v>
      </c>
      <c r="D11" s="340" t="s">
        <v>9</v>
      </c>
      <c r="E11" s="341" t="s">
        <v>667</v>
      </c>
      <c r="F11" s="341"/>
      <c r="G11" s="341"/>
      <c r="H11" s="340" t="s">
        <v>668</v>
      </c>
      <c r="I11" s="331" t="s">
        <v>669</v>
      </c>
      <c r="J11" s="340" t="s">
        <v>670</v>
      </c>
      <c r="K11" s="331" t="s">
        <v>1245</v>
      </c>
    </row>
    <row r="12" spans="2:11" ht="28" x14ac:dyDescent="0.35">
      <c r="B12" s="340"/>
      <c r="C12" s="340"/>
      <c r="D12" s="340"/>
      <c r="E12" s="161" t="s">
        <v>671</v>
      </c>
      <c r="F12" s="161" t="s">
        <v>672</v>
      </c>
      <c r="G12" s="160" t="s">
        <v>673</v>
      </c>
      <c r="H12" s="340"/>
      <c r="I12" s="331"/>
      <c r="J12" s="340"/>
      <c r="K12" s="331"/>
    </row>
    <row r="13" spans="2:11" ht="14" x14ac:dyDescent="0.35">
      <c r="B13" s="335" t="s">
        <v>674</v>
      </c>
      <c r="C13" s="335"/>
      <c r="D13" s="335"/>
      <c r="E13" s="335"/>
      <c r="F13" s="335"/>
      <c r="G13" s="335"/>
      <c r="H13" s="335"/>
      <c r="I13" s="335"/>
      <c r="J13" s="335"/>
      <c r="K13" s="335"/>
    </row>
    <row r="14" spans="2:11" ht="30" customHeight="1" x14ac:dyDescent="0.35">
      <c r="B14" s="303" t="s">
        <v>675</v>
      </c>
      <c r="C14" s="157" t="s">
        <v>676</v>
      </c>
      <c r="D14" s="162" t="s">
        <v>982</v>
      </c>
      <c r="E14" s="162"/>
      <c r="F14" s="162"/>
      <c r="G14" s="163"/>
      <c r="H14" s="162"/>
      <c r="I14" s="157"/>
      <c r="J14" s="164" t="s">
        <v>677</v>
      </c>
      <c r="K14" s="236" t="s">
        <v>677</v>
      </c>
    </row>
    <row r="15" spans="2:11" ht="30" customHeight="1" x14ac:dyDescent="0.35">
      <c r="B15" s="303"/>
      <c r="C15" s="159" t="s">
        <v>678</v>
      </c>
      <c r="D15" s="165" t="s">
        <v>459</v>
      </c>
      <c r="E15" s="165"/>
      <c r="F15" s="165"/>
      <c r="G15" s="166"/>
      <c r="H15" s="165"/>
      <c r="I15" s="159"/>
      <c r="J15" s="167" t="s">
        <v>677</v>
      </c>
      <c r="K15" s="237" t="s">
        <v>677</v>
      </c>
    </row>
    <row r="16" spans="2:11" ht="30" customHeight="1" x14ac:dyDescent="0.35">
      <c r="B16" s="303"/>
      <c r="C16" s="159" t="s">
        <v>679</v>
      </c>
      <c r="D16" s="165" t="s">
        <v>459</v>
      </c>
      <c r="E16" s="165"/>
      <c r="F16" s="165"/>
      <c r="G16" s="166"/>
      <c r="H16" s="165"/>
      <c r="I16" s="159"/>
      <c r="J16" s="167" t="s">
        <v>677</v>
      </c>
      <c r="K16" s="266" t="s">
        <v>1243</v>
      </c>
    </row>
    <row r="17" spans="2:11" ht="30" customHeight="1" x14ac:dyDescent="0.35">
      <c r="B17" s="303"/>
      <c r="C17" s="159" t="s">
        <v>680</v>
      </c>
      <c r="D17" s="165" t="s">
        <v>553</v>
      </c>
      <c r="E17" s="165"/>
      <c r="F17" s="165"/>
      <c r="G17" s="166"/>
      <c r="H17" s="165"/>
      <c r="I17" s="159"/>
      <c r="J17" s="167" t="s">
        <v>677</v>
      </c>
      <c r="K17" s="266" t="s">
        <v>1265</v>
      </c>
    </row>
    <row r="18" spans="2:11" ht="30" customHeight="1" x14ac:dyDescent="0.35">
      <c r="B18" s="303"/>
      <c r="C18" s="21" t="s">
        <v>681</v>
      </c>
      <c r="D18" s="125" t="s">
        <v>682</v>
      </c>
      <c r="E18" s="125"/>
      <c r="F18" s="125"/>
      <c r="G18" s="97"/>
      <c r="H18" s="125"/>
      <c r="I18" s="21"/>
      <c r="J18" s="168" t="s">
        <v>677</v>
      </c>
      <c r="K18" s="237" t="s">
        <v>677</v>
      </c>
    </row>
    <row r="19" spans="2:11" ht="78.5" customHeight="1" x14ac:dyDescent="0.35">
      <c r="B19" s="303"/>
      <c r="C19" s="166" t="s">
        <v>683</v>
      </c>
      <c r="D19" s="165" t="s">
        <v>983</v>
      </c>
      <c r="E19" s="165"/>
      <c r="F19" s="165"/>
      <c r="G19" s="166"/>
      <c r="H19" s="165"/>
      <c r="I19" s="159" t="s">
        <v>684</v>
      </c>
      <c r="J19" s="167" t="s">
        <v>677</v>
      </c>
      <c r="K19" s="237" t="s">
        <v>677</v>
      </c>
    </row>
    <row r="20" spans="2:11" ht="61.5" customHeight="1" x14ac:dyDescent="0.35">
      <c r="B20" s="303"/>
      <c r="C20" s="21" t="s">
        <v>685</v>
      </c>
      <c r="D20" s="125" t="s">
        <v>686</v>
      </c>
      <c r="E20" s="125"/>
      <c r="F20" s="125"/>
      <c r="G20" s="97"/>
      <c r="H20" s="125"/>
      <c r="I20" s="21"/>
      <c r="J20" s="168" t="s">
        <v>677</v>
      </c>
      <c r="K20" s="267" t="s">
        <v>1233</v>
      </c>
    </row>
    <row r="21" spans="2:11" ht="30" customHeight="1" x14ac:dyDescent="0.35">
      <c r="B21" s="303"/>
      <c r="C21" s="159" t="s">
        <v>687</v>
      </c>
      <c r="D21" s="158"/>
      <c r="E21" s="165" t="s">
        <v>688</v>
      </c>
      <c r="F21" s="165" t="s">
        <v>689</v>
      </c>
      <c r="G21" s="166" t="s">
        <v>690</v>
      </c>
      <c r="H21" s="165"/>
      <c r="I21" s="159"/>
      <c r="J21" s="167" t="s">
        <v>677</v>
      </c>
      <c r="K21" s="237" t="s">
        <v>677</v>
      </c>
    </row>
    <row r="22" spans="2:11" ht="30" customHeight="1" x14ac:dyDescent="0.35">
      <c r="B22" s="303"/>
      <c r="C22" s="21" t="s">
        <v>691</v>
      </c>
      <c r="D22" s="125" t="s">
        <v>984</v>
      </c>
      <c r="E22" s="125"/>
      <c r="F22" s="125"/>
      <c r="G22" s="97"/>
      <c r="H22" s="125"/>
      <c r="I22" s="21" t="s">
        <v>692</v>
      </c>
      <c r="J22" s="168" t="s">
        <v>677</v>
      </c>
      <c r="K22" s="197" t="s">
        <v>677</v>
      </c>
    </row>
    <row r="23" spans="2:11" ht="30" customHeight="1" x14ac:dyDescent="0.35">
      <c r="B23" s="303"/>
      <c r="C23" s="159" t="s">
        <v>693</v>
      </c>
      <c r="D23" s="165" t="s">
        <v>988</v>
      </c>
      <c r="E23" s="165"/>
      <c r="F23" s="165"/>
      <c r="G23" s="166"/>
      <c r="H23" s="165"/>
      <c r="I23" s="159"/>
      <c r="J23" s="167" t="s">
        <v>677</v>
      </c>
      <c r="K23" s="237" t="s">
        <v>677</v>
      </c>
    </row>
    <row r="24" spans="2:11" ht="30" customHeight="1" x14ac:dyDescent="0.35">
      <c r="B24" s="303"/>
      <c r="C24" s="21" t="s">
        <v>694</v>
      </c>
      <c r="D24" s="125" t="s">
        <v>985</v>
      </c>
      <c r="E24" s="125"/>
      <c r="F24" s="125"/>
      <c r="G24" s="97"/>
      <c r="H24" s="125"/>
      <c r="I24" s="21"/>
      <c r="J24" s="168" t="s">
        <v>677</v>
      </c>
      <c r="K24" s="197" t="s">
        <v>677</v>
      </c>
    </row>
    <row r="25" spans="2:11" ht="30" customHeight="1" x14ac:dyDescent="0.35">
      <c r="B25" s="303"/>
      <c r="C25" s="159" t="s">
        <v>695</v>
      </c>
      <c r="D25" s="165" t="s">
        <v>987</v>
      </c>
      <c r="E25" s="165"/>
      <c r="F25" s="165"/>
      <c r="G25" s="166"/>
      <c r="H25" s="165"/>
      <c r="I25" s="159"/>
      <c r="J25" s="167" t="s">
        <v>677</v>
      </c>
      <c r="K25" s="237" t="s">
        <v>677</v>
      </c>
    </row>
    <row r="26" spans="2:11" ht="28" x14ac:dyDescent="0.35">
      <c r="B26" s="303"/>
      <c r="C26" s="21" t="s">
        <v>696</v>
      </c>
      <c r="D26" s="125" t="s">
        <v>986</v>
      </c>
      <c r="E26" s="125"/>
      <c r="F26" s="125"/>
      <c r="G26" s="97"/>
      <c r="H26" s="125"/>
      <c r="I26" s="21"/>
      <c r="J26" s="168" t="s">
        <v>677</v>
      </c>
      <c r="K26" s="197" t="s">
        <v>677</v>
      </c>
    </row>
    <row r="27" spans="2:11" ht="30" customHeight="1" x14ac:dyDescent="0.35">
      <c r="B27" s="303"/>
      <c r="C27" s="159" t="s">
        <v>697</v>
      </c>
      <c r="D27" s="165" t="s">
        <v>467</v>
      </c>
      <c r="E27" s="165"/>
      <c r="F27" s="165"/>
      <c r="G27" s="166"/>
      <c r="H27" s="165"/>
      <c r="I27" s="159"/>
      <c r="J27" s="167" t="s">
        <v>677</v>
      </c>
      <c r="K27" s="237" t="s">
        <v>677</v>
      </c>
    </row>
    <row r="28" spans="2:11" ht="90" customHeight="1" x14ac:dyDescent="0.35">
      <c r="B28" s="303"/>
      <c r="C28" s="21" t="s">
        <v>698</v>
      </c>
      <c r="D28" s="169" t="s">
        <v>989</v>
      </c>
      <c r="E28" s="125"/>
      <c r="F28" s="125"/>
      <c r="G28" s="97"/>
      <c r="H28" s="125"/>
      <c r="I28" s="21"/>
      <c r="J28" s="168" t="s">
        <v>677</v>
      </c>
      <c r="K28" s="197" t="s">
        <v>677</v>
      </c>
    </row>
    <row r="29" spans="2:11" ht="30" customHeight="1" x14ac:dyDescent="0.35">
      <c r="B29" s="303"/>
      <c r="C29" s="159" t="s">
        <v>699</v>
      </c>
      <c r="D29" s="166" t="s">
        <v>700</v>
      </c>
      <c r="E29" s="165"/>
      <c r="F29" s="165"/>
      <c r="G29" s="166"/>
      <c r="H29" s="165"/>
      <c r="I29" s="159"/>
      <c r="J29" s="167" t="s">
        <v>677</v>
      </c>
      <c r="K29" s="237" t="s">
        <v>677</v>
      </c>
    </row>
    <row r="30" spans="2:11" ht="30" customHeight="1" x14ac:dyDescent="0.35">
      <c r="B30" s="303"/>
      <c r="C30" s="21" t="s">
        <v>701</v>
      </c>
      <c r="D30" s="125" t="s">
        <v>702</v>
      </c>
      <c r="E30" s="125"/>
      <c r="F30" s="125"/>
      <c r="G30" s="97"/>
      <c r="H30" s="125"/>
      <c r="I30" s="21"/>
      <c r="J30" s="168" t="s">
        <v>677</v>
      </c>
      <c r="K30" s="197" t="s">
        <v>677</v>
      </c>
    </row>
    <row r="31" spans="2:11" ht="70" customHeight="1" x14ac:dyDescent="0.35">
      <c r="B31" s="303"/>
      <c r="C31" s="159" t="s">
        <v>703</v>
      </c>
      <c r="D31" s="165" t="s">
        <v>990</v>
      </c>
      <c r="E31" s="165"/>
      <c r="F31" s="165"/>
      <c r="G31" s="166"/>
      <c r="H31" s="165"/>
      <c r="I31" s="159"/>
      <c r="J31" s="167" t="s">
        <v>677</v>
      </c>
      <c r="K31" s="237" t="s">
        <v>677</v>
      </c>
    </row>
    <row r="32" spans="2:11" ht="45" customHeight="1" x14ac:dyDescent="0.35">
      <c r="B32" s="303"/>
      <c r="C32" s="157" t="s">
        <v>704</v>
      </c>
      <c r="D32" s="162" t="s">
        <v>991</v>
      </c>
      <c r="E32" s="162"/>
      <c r="F32" s="162"/>
      <c r="G32" s="163"/>
      <c r="H32" s="162"/>
      <c r="I32" s="157"/>
      <c r="J32" s="164" t="s">
        <v>677</v>
      </c>
      <c r="K32" s="236" t="s">
        <v>677</v>
      </c>
    </row>
    <row r="33" spans="2:11" ht="30" customHeight="1" x14ac:dyDescent="0.35">
      <c r="B33" s="303"/>
      <c r="C33" s="157" t="s">
        <v>705</v>
      </c>
      <c r="D33" s="162" t="s">
        <v>988</v>
      </c>
      <c r="E33" s="162"/>
      <c r="F33" s="162"/>
      <c r="G33" s="163"/>
      <c r="H33" s="162"/>
      <c r="I33" s="157"/>
      <c r="J33" s="164" t="s">
        <v>677</v>
      </c>
      <c r="K33" s="236" t="s">
        <v>677</v>
      </c>
    </row>
    <row r="34" spans="2:11" ht="70" customHeight="1" x14ac:dyDescent="0.35">
      <c r="B34" s="303"/>
      <c r="C34" s="157" t="s">
        <v>706</v>
      </c>
      <c r="D34" s="162"/>
      <c r="E34" s="162" t="s">
        <v>688</v>
      </c>
      <c r="F34" s="162" t="s">
        <v>707</v>
      </c>
      <c r="G34" s="163" t="s">
        <v>708</v>
      </c>
      <c r="H34" s="162"/>
      <c r="I34" s="157"/>
      <c r="J34" s="164" t="s">
        <v>677</v>
      </c>
      <c r="K34" s="236" t="s">
        <v>677</v>
      </c>
    </row>
    <row r="35" spans="2:11" ht="30" customHeight="1" x14ac:dyDescent="0.35">
      <c r="B35" s="303"/>
      <c r="C35" s="157" t="s">
        <v>709</v>
      </c>
      <c r="D35" s="162" t="s">
        <v>710</v>
      </c>
      <c r="E35" s="162"/>
      <c r="F35" s="162"/>
      <c r="G35" s="163"/>
      <c r="H35" s="162"/>
      <c r="I35" s="157" t="s">
        <v>684</v>
      </c>
      <c r="J35" s="164" t="s">
        <v>677</v>
      </c>
      <c r="K35" s="236" t="s">
        <v>677</v>
      </c>
    </row>
    <row r="36" spans="2:11" ht="30" customHeight="1" x14ac:dyDescent="0.35">
      <c r="B36" s="303"/>
      <c r="C36" s="157" t="s">
        <v>711</v>
      </c>
      <c r="D36" s="162" t="s">
        <v>712</v>
      </c>
      <c r="E36" s="162"/>
      <c r="F36" s="162"/>
      <c r="G36" s="163"/>
      <c r="H36" s="162"/>
      <c r="I36" s="157"/>
      <c r="J36" s="164" t="s">
        <v>677</v>
      </c>
      <c r="K36" s="236" t="s">
        <v>677</v>
      </c>
    </row>
    <row r="37" spans="2:11" ht="30" customHeight="1" x14ac:dyDescent="0.35">
      <c r="B37" s="303"/>
      <c r="C37" s="157" t="s">
        <v>713</v>
      </c>
      <c r="D37" s="162" t="s">
        <v>714</v>
      </c>
      <c r="E37" s="162"/>
      <c r="F37" s="162"/>
      <c r="G37" s="163"/>
      <c r="H37" s="162"/>
      <c r="I37" s="157"/>
      <c r="J37" s="164" t="s">
        <v>677</v>
      </c>
      <c r="K37" s="236" t="s">
        <v>677</v>
      </c>
    </row>
    <row r="38" spans="2:11" ht="30" customHeight="1" x14ac:dyDescent="0.35">
      <c r="B38" s="303"/>
      <c r="C38" s="157" t="s">
        <v>715</v>
      </c>
      <c r="D38" s="163" t="s">
        <v>716</v>
      </c>
      <c r="E38" s="162"/>
      <c r="F38" s="162"/>
      <c r="G38" s="163"/>
      <c r="H38" s="162"/>
      <c r="I38" s="157"/>
      <c r="J38" s="164" t="s">
        <v>677</v>
      </c>
      <c r="K38" s="236" t="s">
        <v>677</v>
      </c>
    </row>
    <row r="39" spans="2:11" ht="126" customHeight="1" x14ac:dyDescent="0.35">
      <c r="B39" s="303"/>
      <c r="C39" s="157" t="s">
        <v>717</v>
      </c>
      <c r="D39" s="163" t="s">
        <v>1015</v>
      </c>
      <c r="E39" s="162"/>
      <c r="F39" s="162"/>
      <c r="G39" s="163"/>
      <c r="H39" s="162"/>
      <c r="I39" s="157"/>
      <c r="J39" s="164" t="s">
        <v>677</v>
      </c>
      <c r="K39" s="236" t="s">
        <v>677</v>
      </c>
    </row>
    <row r="40" spans="2:11" ht="30" customHeight="1" x14ac:dyDescent="0.35">
      <c r="B40" s="303"/>
      <c r="C40" s="157" t="s">
        <v>718</v>
      </c>
      <c r="D40" s="162" t="s">
        <v>719</v>
      </c>
      <c r="E40" s="162"/>
      <c r="F40" s="162"/>
      <c r="G40" s="163"/>
      <c r="H40" s="162"/>
      <c r="I40" s="157"/>
      <c r="J40" s="164" t="s">
        <v>677</v>
      </c>
      <c r="K40" s="236" t="s">
        <v>677</v>
      </c>
    </row>
    <row r="41" spans="2:11" ht="30" customHeight="1" x14ac:dyDescent="0.35">
      <c r="B41" s="303"/>
      <c r="C41" s="157" t="s">
        <v>720</v>
      </c>
      <c r="D41" s="162" t="s">
        <v>1269</v>
      </c>
      <c r="E41" s="162"/>
      <c r="F41" s="162"/>
      <c r="G41" s="163"/>
      <c r="H41" s="162"/>
      <c r="I41" s="157"/>
      <c r="J41" s="164" t="s">
        <v>677</v>
      </c>
      <c r="K41" s="268" t="s">
        <v>1270</v>
      </c>
    </row>
    <row r="42" spans="2:11" ht="30" customHeight="1" x14ac:dyDescent="0.35">
      <c r="B42" s="303"/>
      <c r="C42" s="157" t="s">
        <v>721</v>
      </c>
      <c r="D42" s="162" t="s">
        <v>722</v>
      </c>
      <c r="E42" s="162"/>
      <c r="F42" s="162"/>
      <c r="G42" s="163"/>
      <c r="H42" s="162"/>
      <c r="I42" s="157" t="s">
        <v>723</v>
      </c>
      <c r="J42" s="164" t="s">
        <v>677</v>
      </c>
      <c r="K42" s="236" t="s">
        <v>677</v>
      </c>
    </row>
    <row r="43" spans="2:11" ht="30" customHeight="1" x14ac:dyDescent="0.35">
      <c r="B43" s="303"/>
      <c r="C43" s="21" t="s">
        <v>724</v>
      </c>
      <c r="D43" s="125"/>
      <c r="E43" s="125"/>
      <c r="F43" s="97" t="s">
        <v>725</v>
      </c>
      <c r="G43" s="97" t="s">
        <v>726</v>
      </c>
      <c r="H43" s="125"/>
      <c r="I43" s="21"/>
      <c r="J43" s="168" t="s">
        <v>677</v>
      </c>
      <c r="K43" s="197" t="s">
        <v>677</v>
      </c>
    </row>
    <row r="44" spans="2:11" ht="14" x14ac:dyDescent="0.35">
      <c r="B44" s="335" t="s">
        <v>727</v>
      </c>
      <c r="C44" s="335"/>
      <c r="D44" s="335"/>
      <c r="E44" s="335"/>
      <c r="F44" s="335"/>
      <c r="G44" s="335"/>
      <c r="H44" s="335"/>
      <c r="I44" s="335"/>
      <c r="J44" s="335"/>
      <c r="K44" s="335"/>
    </row>
    <row r="45" spans="2:11" ht="30" customHeight="1" x14ac:dyDescent="0.35">
      <c r="B45" s="303" t="s">
        <v>728</v>
      </c>
      <c r="C45" s="157" t="s">
        <v>729</v>
      </c>
      <c r="D45" s="162" t="s">
        <v>407</v>
      </c>
      <c r="E45" s="162"/>
      <c r="F45" s="162"/>
      <c r="G45" s="163"/>
      <c r="H45" s="162"/>
      <c r="I45" s="162"/>
      <c r="J45" s="164" t="s">
        <v>677</v>
      </c>
      <c r="K45" s="236" t="s">
        <v>677</v>
      </c>
    </row>
    <row r="46" spans="2:11" ht="30" customHeight="1" x14ac:dyDescent="0.35">
      <c r="B46" s="303"/>
      <c r="C46" s="21" t="s">
        <v>730</v>
      </c>
      <c r="D46" s="125" t="s">
        <v>407</v>
      </c>
      <c r="E46" s="125"/>
      <c r="F46" s="125"/>
      <c r="G46" s="97"/>
      <c r="H46" s="125"/>
      <c r="I46" s="125"/>
      <c r="J46" s="168" t="s">
        <v>677</v>
      </c>
      <c r="K46" s="197" t="s">
        <v>677</v>
      </c>
    </row>
    <row r="47" spans="2:11" ht="14" x14ac:dyDescent="0.35">
      <c r="B47" s="335" t="s">
        <v>731</v>
      </c>
      <c r="C47" s="335"/>
      <c r="D47" s="335"/>
      <c r="E47" s="335"/>
      <c r="F47" s="335"/>
      <c r="G47" s="335"/>
      <c r="H47" s="335"/>
      <c r="I47" s="335"/>
      <c r="J47" s="335"/>
      <c r="K47" s="335"/>
    </row>
    <row r="48" spans="2:11" ht="30" customHeight="1" x14ac:dyDescent="0.35">
      <c r="B48" s="21" t="s">
        <v>728</v>
      </c>
      <c r="C48" s="21" t="s">
        <v>732</v>
      </c>
      <c r="D48" s="125" t="s">
        <v>733</v>
      </c>
      <c r="E48" s="125"/>
      <c r="F48" s="125"/>
      <c r="G48" s="97"/>
      <c r="H48" s="21" t="s">
        <v>998</v>
      </c>
      <c r="I48" s="21" t="s">
        <v>734</v>
      </c>
      <c r="J48" s="168" t="s">
        <v>677</v>
      </c>
      <c r="K48" s="197" t="s">
        <v>677</v>
      </c>
    </row>
    <row r="49" spans="2:11" ht="30" customHeight="1" x14ac:dyDescent="0.35">
      <c r="B49" s="337" t="s">
        <v>735</v>
      </c>
      <c r="C49" s="159" t="s">
        <v>736</v>
      </c>
      <c r="D49" s="165" t="s">
        <v>992</v>
      </c>
      <c r="E49" s="165"/>
      <c r="F49" s="165"/>
      <c r="G49" s="166"/>
      <c r="H49" s="165" t="s">
        <v>737</v>
      </c>
      <c r="I49" s="159"/>
      <c r="J49" s="167" t="s">
        <v>677</v>
      </c>
      <c r="K49" s="237" t="s">
        <v>677</v>
      </c>
    </row>
    <row r="50" spans="2:11" ht="30" customHeight="1" x14ac:dyDescent="0.35">
      <c r="B50" s="338"/>
      <c r="C50" s="21" t="s">
        <v>738</v>
      </c>
      <c r="D50" s="125" t="s">
        <v>618</v>
      </c>
      <c r="E50" s="125"/>
      <c r="F50" s="125"/>
      <c r="G50" s="97"/>
      <c r="H50" s="125" t="s">
        <v>739</v>
      </c>
      <c r="I50" s="21"/>
      <c r="J50" s="168" t="s">
        <v>677</v>
      </c>
      <c r="K50" s="267" t="s">
        <v>1271</v>
      </c>
    </row>
    <row r="51" spans="2:11" ht="30" customHeight="1" x14ac:dyDescent="0.35">
      <c r="B51" s="303" t="s">
        <v>740</v>
      </c>
      <c r="C51" s="159" t="s">
        <v>741</v>
      </c>
      <c r="D51" s="165"/>
      <c r="E51" s="165" t="s">
        <v>688</v>
      </c>
      <c r="F51" s="165" t="s">
        <v>742</v>
      </c>
      <c r="G51" s="166" t="s">
        <v>743</v>
      </c>
      <c r="H51" s="165" t="s">
        <v>744</v>
      </c>
      <c r="I51" s="159"/>
      <c r="J51" s="167" t="s">
        <v>677</v>
      </c>
      <c r="K51" s="237" t="s">
        <v>677</v>
      </c>
    </row>
    <row r="52" spans="2:11" ht="30" customHeight="1" x14ac:dyDescent="0.35">
      <c r="B52" s="303"/>
      <c r="C52" s="21" t="s">
        <v>745</v>
      </c>
      <c r="D52" s="125" t="s">
        <v>746</v>
      </c>
      <c r="E52" s="125"/>
      <c r="F52" s="125"/>
      <c r="G52" s="97"/>
      <c r="H52" s="125" t="s">
        <v>747</v>
      </c>
      <c r="I52" s="21"/>
      <c r="J52" s="168" t="s">
        <v>677</v>
      </c>
      <c r="K52" s="197" t="s">
        <v>677</v>
      </c>
    </row>
    <row r="53" spans="2:11" ht="30" customHeight="1" x14ac:dyDescent="0.35">
      <c r="B53" s="334" t="s">
        <v>748</v>
      </c>
      <c r="C53" s="159" t="s">
        <v>749</v>
      </c>
      <c r="D53" s="165" t="s">
        <v>576</v>
      </c>
      <c r="E53" s="165"/>
      <c r="F53" s="165"/>
      <c r="G53" s="166"/>
      <c r="H53" s="165" t="s">
        <v>750</v>
      </c>
      <c r="I53" s="159"/>
      <c r="J53" s="167" t="s">
        <v>677</v>
      </c>
      <c r="K53" s="266" t="s">
        <v>1241</v>
      </c>
    </row>
    <row r="54" spans="2:11" ht="30" customHeight="1" x14ac:dyDescent="0.35">
      <c r="B54" s="319"/>
      <c r="C54" s="21" t="s">
        <v>751</v>
      </c>
      <c r="D54" s="125" t="s">
        <v>576</v>
      </c>
      <c r="E54" s="125"/>
      <c r="F54" s="125"/>
      <c r="G54" s="97"/>
      <c r="H54" s="125" t="s">
        <v>752</v>
      </c>
      <c r="I54" s="21"/>
      <c r="J54" s="168" t="s">
        <v>753</v>
      </c>
      <c r="K54" s="266" t="s">
        <v>1241</v>
      </c>
    </row>
    <row r="55" spans="2:11" ht="30" customHeight="1" x14ac:dyDescent="0.35">
      <c r="B55" s="339"/>
      <c r="C55" s="159" t="s">
        <v>754</v>
      </c>
      <c r="D55" s="165" t="s">
        <v>576</v>
      </c>
      <c r="E55" s="165"/>
      <c r="F55" s="165"/>
      <c r="G55" s="166"/>
      <c r="H55" s="165" t="s">
        <v>755</v>
      </c>
      <c r="I55" s="159"/>
      <c r="J55" s="167" t="s">
        <v>677</v>
      </c>
      <c r="K55" s="266" t="s">
        <v>1241</v>
      </c>
    </row>
    <row r="56" spans="2:11" ht="30" customHeight="1" x14ac:dyDescent="0.35">
      <c r="B56" s="47" t="s">
        <v>756</v>
      </c>
      <c r="C56" s="21" t="s">
        <v>757</v>
      </c>
      <c r="D56" s="97" t="s">
        <v>1336</v>
      </c>
      <c r="E56" s="125"/>
      <c r="F56" s="125"/>
      <c r="G56" s="97"/>
      <c r="H56" s="125" t="s">
        <v>758</v>
      </c>
      <c r="I56" s="21"/>
      <c r="J56" s="168" t="s">
        <v>753</v>
      </c>
      <c r="K56" s="266" t="s">
        <v>1241</v>
      </c>
    </row>
    <row r="57" spans="2:11" ht="30" customHeight="1" x14ac:dyDescent="0.35">
      <c r="B57" s="334" t="s">
        <v>759</v>
      </c>
      <c r="C57" s="156" t="s">
        <v>760</v>
      </c>
      <c r="D57" s="170" t="s">
        <v>761</v>
      </c>
      <c r="E57" s="171"/>
      <c r="F57" s="171"/>
      <c r="G57" s="170"/>
      <c r="H57" s="171"/>
      <c r="I57" s="171"/>
      <c r="J57" s="172" t="s">
        <v>677</v>
      </c>
      <c r="K57" s="235" t="s">
        <v>677</v>
      </c>
    </row>
    <row r="58" spans="2:11" ht="30" customHeight="1" x14ac:dyDescent="0.35">
      <c r="B58" s="319"/>
      <c r="C58" s="159" t="s">
        <v>762</v>
      </c>
      <c r="D58" s="166" t="s">
        <v>761</v>
      </c>
      <c r="E58" s="165"/>
      <c r="F58" s="165"/>
      <c r="G58" s="166"/>
      <c r="H58" s="165"/>
      <c r="I58" s="165"/>
      <c r="J58" s="167" t="s">
        <v>677</v>
      </c>
      <c r="K58" s="237" t="s">
        <v>677</v>
      </c>
    </row>
    <row r="59" spans="2:11" ht="30" customHeight="1" x14ac:dyDescent="0.35">
      <c r="B59" s="319"/>
      <c r="C59" s="159" t="s">
        <v>763</v>
      </c>
      <c r="D59" s="166" t="s">
        <v>761</v>
      </c>
      <c r="E59" s="165"/>
      <c r="F59" s="165"/>
      <c r="G59" s="166"/>
      <c r="H59" s="165"/>
      <c r="I59" s="165"/>
      <c r="J59" s="167" t="s">
        <v>677</v>
      </c>
      <c r="K59" s="237" t="s">
        <v>677</v>
      </c>
    </row>
    <row r="60" spans="2:11" ht="30" customHeight="1" x14ac:dyDescent="0.35">
      <c r="B60" s="319"/>
      <c r="C60" s="21" t="s">
        <v>764</v>
      </c>
      <c r="D60" s="97" t="s">
        <v>765</v>
      </c>
      <c r="E60" s="125"/>
      <c r="F60" s="125"/>
      <c r="G60" s="97"/>
      <c r="H60" s="125"/>
      <c r="I60" s="125"/>
      <c r="J60" s="168" t="s">
        <v>677</v>
      </c>
      <c r="K60" s="197" t="s">
        <v>677</v>
      </c>
    </row>
    <row r="61" spans="2:11" ht="14" x14ac:dyDescent="0.35">
      <c r="B61" s="335" t="s">
        <v>1003</v>
      </c>
      <c r="C61" s="335"/>
      <c r="D61" s="335"/>
      <c r="E61" s="335"/>
      <c r="F61" s="335"/>
      <c r="G61" s="335"/>
      <c r="H61" s="335"/>
      <c r="I61" s="335"/>
      <c r="J61" s="335"/>
      <c r="K61" s="335"/>
    </row>
    <row r="62" spans="2:11" ht="30" customHeight="1" x14ac:dyDescent="0.35">
      <c r="B62" s="21" t="s">
        <v>728</v>
      </c>
      <c r="C62" s="21" t="s">
        <v>732</v>
      </c>
      <c r="D62" s="125" t="s">
        <v>426</v>
      </c>
      <c r="E62" s="125"/>
      <c r="F62" s="125"/>
      <c r="G62" s="97"/>
      <c r="H62" s="125"/>
      <c r="I62" s="21" t="s">
        <v>766</v>
      </c>
      <c r="J62" s="168" t="s">
        <v>677</v>
      </c>
      <c r="K62" s="197" t="s">
        <v>677</v>
      </c>
    </row>
    <row r="63" spans="2:11" ht="30" customHeight="1" x14ac:dyDescent="0.35">
      <c r="B63" s="156" t="s">
        <v>767</v>
      </c>
      <c r="C63" s="156" t="s">
        <v>768</v>
      </c>
      <c r="D63" s="171" t="s">
        <v>769</v>
      </c>
      <c r="E63" s="171"/>
      <c r="F63" s="171"/>
      <c r="G63" s="170"/>
      <c r="H63" s="171"/>
      <c r="I63" s="156"/>
      <c r="J63" s="172" t="s">
        <v>677</v>
      </c>
      <c r="K63" s="269" t="s">
        <v>1246</v>
      </c>
    </row>
    <row r="64" spans="2:11" ht="14" x14ac:dyDescent="0.35">
      <c r="B64" s="335" t="s">
        <v>770</v>
      </c>
      <c r="C64" s="335"/>
      <c r="D64" s="335"/>
      <c r="E64" s="335"/>
      <c r="F64" s="335"/>
      <c r="G64" s="335"/>
      <c r="H64" s="335"/>
      <c r="I64" s="335"/>
      <c r="J64" s="335"/>
      <c r="K64" s="335"/>
    </row>
    <row r="65" spans="2:11" ht="30" customHeight="1" x14ac:dyDescent="0.35">
      <c r="B65" s="21" t="s">
        <v>728</v>
      </c>
      <c r="C65" s="21" t="s">
        <v>732</v>
      </c>
      <c r="D65" s="125" t="s">
        <v>431</v>
      </c>
      <c r="E65" s="125"/>
      <c r="F65" s="125"/>
      <c r="G65" s="97"/>
      <c r="H65" s="125" t="s">
        <v>999</v>
      </c>
      <c r="I65" s="125" t="s">
        <v>771</v>
      </c>
      <c r="J65" s="168" t="s">
        <v>677</v>
      </c>
      <c r="K65" s="197" t="s">
        <v>677</v>
      </c>
    </row>
    <row r="66" spans="2:11" ht="14" x14ac:dyDescent="0.35">
      <c r="B66" s="335" t="s">
        <v>772</v>
      </c>
      <c r="C66" s="335"/>
      <c r="D66" s="335"/>
      <c r="E66" s="335"/>
      <c r="F66" s="335"/>
      <c r="G66" s="335"/>
      <c r="H66" s="335"/>
      <c r="I66" s="335"/>
      <c r="J66" s="335"/>
      <c r="K66" s="335"/>
    </row>
    <row r="67" spans="2:11" ht="30" customHeight="1" x14ac:dyDescent="0.35">
      <c r="B67" s="21" t="s">
        <v>728</v>
      </c>
      <c r="C67" s="21" t="s">
        <v>732</v>
      </c>
      <c r="D67" s="125" t="s">
        <v>436</v>
      </c>
      <c r="E67" s="125"/>
      <c r="F67" s="125"/>
      <c r="G67" s="97"/>
      <c r="H67" s="125"/>
      <c r="I67" s="21" t="s">
        <v>773</v>
      </c>
      <c r="J67" s="168" t="s">
        <v>677</v>
      </c>
      <c r="K67" s="197" t="s">
        <v>677</v>
      </c>
    </row>
    <row r="68" spans="2:11" ht="30" customHeight="1" x14ac:dyDescent="0.35">
      <c r="B68" s="156" t="s">
        <v>774</v>
      </c>
      <c r="C68" s="156" t="s">
        <v>775</v>
      </c>
      <c r="D68" s="171" t="s">
        <v>776</v>
      </c>
      <c r="E68" s="171"/>
      <c r="F68" s="171"/>
      <c r="G68" s="170"/>
      <c r="H68" s="171" t="s">
        <v>777</v>
      </c>
      <c r="I68" s="171"/>
      <c r="J68" s="172" t="s">
        <v>677</v>
      </c>
      <c r="K68" s="269" t="s">
        <v>1272</v>
      </c>
    </row>
    <row r="69" spans="2:11" ht="30" customHeight="1" x14ac:dyDescent="0.35">
      <c r="B69" s="303" t="s">
        <v>778</v>
      </c>
      <c r="C69" s="159" t="s">
        <v>779</v>
      </c>
      <c r="D69" s="166" t="s">
        <v>780</v>
      </c>
      <c r="E69" s="165"/>
      <c r="F69" s="165"/>
      <c r="G69" s="166"/>
      <c r="H69" s="165" t="s">
        <v>1000</v>
      </c>
      <c r="I69" s="165"/>
      <c r="J69" s="167" t="s">
        <v>677</v>
      </c>
      <c r="K69" s="266" t="s">
        <v>1272</v>
      </c>
    </row>
    <row r="70" spans="2:11" ht="56" x14ac:dyDescent="0.35">
      <c r="B70" s="303"/>
      <c r="C70" s="21" t="s">
        <v>781</v>
      </c>
      <c r="D70" s="97" t="s">
        <v>782</v>
      </c>
      <c r="E70" s="125"/>
      <c r="F70" s="125"/>
      <c r="G70" s="97"/>
      <c r="H70" s="125" t="s">
        <v>783</v>
      </c>
      <c r="I70" s="125"/>
      <c r="J70" s="168" t="s">
        <v>677</v>
      </c>
      <c r="K70" s="267" t="s">
        <v>1272</v>
      </c>
    </row>
    <row r="71" spans="2:11" ht="14" x14ac:dyDescent="0.35">
      <c r="B71" s="318" t="s">
        <v>784</v>
      </c>
      <c r="C71" s="318"/>
      <c r="D71" s="318"/>
      <c r="E71" s="318"/>
      <c r="F71" s="318"/>
      <c r="G71" s="318"/>
      <c r="H71" s="318"/>
      <c r="I71" s="318"/>
      <c r="J71" s="318"/>
      <c r="K71" s="318"/>
    </row>
    <row r="72" spans="2:11" ht="45" customHeight="1" x14ac:dyDescent="0.35">
      <c r="B72" s="21" t="s">
        <v>728</v>
      </c>
      <c r="C72" s="21" t="s">
        <v>732</v>
      </c>
      <c r="D72" s="125" t="s">
        <v>439</v>
      </c>
      <c r="E72" s="125"/>
      <c r="F72" s="125"/>
      <c r="G72" s="97"/>
      <c r="H72" s="21" t="s">
        <v>993</v>
      </c>
      <c r="I72" s="21" t="s">
        <v>785</v>
      </c>
      <c r="J72" s="28" t="s">
        <v>677</v>
      </c>
      <c r="K72" s="197" t="s">
        <v>677</v>
      </c>
    </row>
    <row r="73" spans="2:11" ht="30" customHeight="1" x14ac:dyDescent="0.35">
      <c r="B73" s="159" t="s">
        <v>786</v>
      </c>
      <c r="C73" s="159" t="s">
        <v>787</v>
      </c>
      <c r="D73" s="165" t="s">
        <v>505</v>
      </c>
      <c r="E73" s="165"/>
      <c r="F73" s="165"/>
      <c r="G73" s="166"/>
      <c r="H73" s="165"/>
      <c r="I73" s="159"/>
      <c r="J73" s="167" t="s">
        <v>753</v>
      </c>
      <c r="K73" s="237" t="s">
        <v>677</v>
      </c>
    </row>
    <row r="74" spans="2:11" ht="30" customHeight="1" x14ac:dyDescent="0.35">
      <c r="B74" s="303" t="s">
        <v>788</v>
      </c>
      <c r="C74" s="21" t="s">
        <v>789</v>
      </c>
      <c r="D74" s="125" t="s">
        <v>489</v>
      </c>
      <c r="E74" s="125"/>
      <c r="F74" s="125"/>
      <c r="G74" s="97"/>
      <c r="H74" s="125" t="s">
        <v>790</v>
      </c>
      <c r="I74" s="21"/>
      <c r="J74" s="168" t="s">
        <v>753</v>
      </c>
      <c r="K74" s="267" t="s">
        <v>1230</v>
      </c>
    </row>
    <row r="75" spans="2:11" ht="30" customHeight="1" x14ac:dyDescent="0.35">
      <c r="B75" s="303"/>
      <c r="C75" s="159" t="s">
        <v>791</v>
      </c>
      <c r="D75" s="165" t="s">
        <v>792</v>
      </c>
      <c r="E75" s="165"/>
      <c r="F75" s="165"/>
      <c r="G75" s="166"/>
      <c r="H75" s="165" t="s">
        <v>793</v>
      </c>
      <c r="I75" s="159"/>
      <c r="J75" s="167" t="s">
        <v>677</v>
      </c>
      <c r="K75" s="267" t="s">
        <v>1230</v>
      </c>
    </row>
    <row r="76" spans="2:11" ht="30" customHeight="1" x14ac:dyDescent="0.35">
      <c r="B76" s="303"/>
      <c r="C76" s="21" t="s">
        <v>794</v>
      </c>
      <c r="D76" s="125" t="s">
        <v>494</v>
      </c>
      <c r="E76" s="125"/>
      <c r="F76" s="125"/>
      <c r="G76" s="97"/>
      <c r="H76" s="125" t="s">
        <v>795</v>
      </c>
      <c r="I76" s="21"/>
      <c r="J76" s="168" t="s">
        <v>677</v>
      </c>
      <c r="K76" s="267" t="s">
        <v>1230</v>
      </c>
    </row>
    <row r="77" spans="2:11" ht="30" customHeight="1" x14ac:dyDescent="0.35">
      <c r="B77" s="337" t="s">
        <v>796</v>
      </c>
      <c r="C77" s="156" t="s">
        <v>797</v>
      </c>
      <c r="D77" s="171" t="s">
        <v>798</v>
      </c>
      <c r="E77" s="171"/>
      <c r="F77" s="171"/>
      <c r="G77" s="170"/>
      <c r="H77" s="171" t="s">
        <v>799</v>
      </c>
      <c r="I77" s="156"/>
      <c r="J77" s="172" t="s">
        <v>677</v>
      </c>
      <c r="K77" s="235" t="s">
        <v>677</v>
      </c>
    </row>
    <row r="78" spans="2:11" ht="30" customHeight="1" x14ac:dyDescent="0.35">
      <c r="B78" s="303"/>
      <c r="C78" s="159" t="s">
        <v>800</v>
      </c>
      <c r="D78" s="165" t="s">
        <v>505</v>
      </c>
      <c r="E78" s="165"/>
      <c r="F78" s="165"/>
      <c r="G78" s="166"/>
      <c r="H78" s="165" t="s">
        <v>801</v>
      </c>
      <c r="I78" s="159"/>
      <c r="J78" s="167" t="s">
        <v>677</v>
      </c>
      <c r="K78" s="237" t="s">
        <v>677</v>
      </c>
    </row>
    <row r="79" spans="2:11" ht="30" customHeight="1" x14ac:dyDescent="0.35">
      <c r="B79" s="303"/>
      <c r="C79" s="21" t="s">
        <v>802</v>
      </c>
      <c r="D79" s="125" t="s">
        <v>996</v>
      </c>
      <c r="E79" s="125"/>
      <c r="F79" s="125"/>
      <c r="G79" s="97"/>
      <c r="H79" s="125" t="s">
        <v>803</v>
      </c>
      <c r="I79" s="21"/>
      <c r="J79" s="168" t="s">
        <v>753</v>
      </c>
      <c r="K79" s="267" t="s">
        <v>1229</v>
      </c>
    </row>
    <row r="80" spans="2:11" ht="90" customHeight="1" x14ac:dyDescent="0.35">
      <c r="B80" s="303"/>
      <c r="C80" s="159" t="s">
        <v>804</v>
      </c>
      <c r="D80" s="165"/>
      <c r="E80" s="165" t="s">
        <v>805</v>
      </c>
      <c r="F80" s="165" t="s">
        <v>806</v>
      </c>
      <c r="G80" s="166" t="s">
        <v>807</v>
      </c>
      <c r="H80" s="165" t="s">
        <v>808</v>
      </c>
      <c r="I80" s="159"/>
      <c r="J80" s="167" t="s">
        <v>677</v>
      </c>
      <c r="K80" s="237" t="s">
        <v>677</v>
      </c>
    </row>
    <row r="81" spans="2:11" ht="45" customHeight="1" x14ac:dyDescent="0.35">
      <c r="B81" s="338"/>
      <c r="C81" s="157" t="s">
        <v>809</v>
      </c>
      <c r="D81" s="162"/>
      <c r="E81" s="162" t="s">
        <v>810</v>
      </c>
      <c r="F81" s="162" t="s">
        <v>811</v>
      </c>
      <c r="G81" s="163" t="s">
        <v>812</v>
      </c>
      <c r="H81" s="162" t="s">
        <v>813</v>
      </c>
      <c r="I81" s="157"/>
      <c r="J81" s="164" t="s">
        <v>677</v>
      </c>
      <c r="K81" s="236" t="s">
        <v>677</v>
      </c>
    </row>
    <row r="82" spans="2:11" ht="30" customHeight="1" x14ac:dyDescent="0.35">
      <c r="B82" s="337" t="s">
        <v>814</v>
      </c>
      <c r="C82" s="156" t="s">
        <v>815</v>
      </c>
      <c r="D82" s="171" t="s">
        <v>997</v>
      </c>
      <c r="E82" s="171"/>
      <c r="F82" s="171"/>
      <c r="G82" s="170"/>
      <c r="H82" s="171" t="s">
        <v>816</v>
      </c>
      <c r="I82" s="156"/>
      <c r="J82" s="172" t="s">
        <v>753</v>
      </c>
      <c r="K82" s="269" t="s">
        <v>1231</v>
      </c>
    </row>
    <row r="83" spans="2:11" ht="30" customHeight="1" x14ac:dyDescent="0.35">
      <c r="B83" s="303"/>
      <c r="C83" s="159" t="s">
        <v>817</v>
      </c>
      <c r="D83" s="165" t="s">
        <v>997</v>
      </c>
      <c r="E83" s="165"/>
      <c r="F83" s="165"/>
      <c r="G83" s="166"/>
      <c r="H83" s="165" t="s">
        <v>818</v>
      </c>
      <c r="I83" s="159"/>
      <c r="J83" s="167" t="s">
        <v>753</v>
      </c>
      <c r="K83" s="269" t="s">
        <v>1231</v>
      </c>
    </row>
    <row r="84" spans="2:11" ht="30" customHeight="1" x14ac:dyDescent="0.35">
      <c r="B84" s="303"/>
      <c r="C84" s="21" t="s">
        <v>819</v>
      </c>
      <c r="D84" s="125" t="s">
        <v>792</v>
      </c>
      <c r="E84" s="125"/>
      <c r="F84" s="125"/>
      <c r="G84" s="97"/>
      <c r="H84" s="125" t="s">
        <v>820</v>
      </c>
      <c r="I84" s="21"/>
      <c r="J84" s="168" t="s">
        <v>677</v>
      </c>
      <c r="K84" s="269" t="s">
        <v>1231</v>
      </c>
    </row>
    <row r="85" spans="2:11" ht="80" customHeight="1" x14ac:dyDescent="0.35">
      <c r="B85" s="303"/>
      <c r="C85" s="159" t="s">
        <v>821</v>
      </c>
      <c r="D85" s="166" t="s">
        <v>1024</v>
      </c>
      <c r="E85" s="165"/>
      <c r="F85" s="165"/>
      <c r="G85" s="166"/>
      <c r="H85" s="165" t="s">
        <v>822</v>
      </c>
      <c r="I85" s="159"/>
      <c r="J85" s="167" t="s">
        <v>753</v>
      </c>
      <c r="K85" s="266" t="s">
        <v>1231</v>
      </c>
    </row>
    <row r="86" spans="2:11" ht="30" customHeight="1" x14ac:dyDescent="0.35">
      <c r="B86" s="338"/>
      <c r="C86" s="157" t="s">
        <v>823</v>
      </c>
      <c r="D86" s="162" t="s">
        <v>824</v>
      </c>
      <c r="E86" s="162"/>
      <c r="F86" s="162"/>
      <c r="G86" s="163"/>
      <c r="H86" s="162" t="s">
        <v>825</v>
      </c>
      <c r="I86" s="157"/>
      <c r="J86" s="164" t="s">
        <v>677</v>
      </c>
      <c r="K86" s="236" t="s">
        <v>677</v>
      </c>
    </row>
    <row r="87" spans="2:11" ht="30" customHeight="1" x14ac:dyDescent="0.35">
      <c r="B87" s="303" t="s">
        <v>826</v>
      </c>
      <c r="C87" s="21" t="s">
        <v>827</v>
      </c>
      <c r="D87" s="125" t="s">
        <v>798</v>
      </c>
      <c r="E87" s="125"/>
      <c r="F87" s="125"/>
      <c r="G87" s="97"/>
      <c r="H87" s="125" t="s">
        <v>828</v>
      </c>
      <c r="I87" s="21"/>
      <c r="J87" s="168" t="s">
        <v>677</v>
      </c>
      <c r="K87" s="197" t="s">
        <v>677</v>
      </c>
    </row>
    <row r="88" spans="2:11" ht="30" customHeight="1" x14ac:dyDescent="0.35">
      <c r="B88" s="303"/>
      <c r="C88" s="159" t="s">
        <v>829</v>
      </c>
      <c r="D88" s="165" t="s">
        <v>505</v>
      </c>
      <c r="E88" s="165"/>
      <c r="F88" s="165"/>
      <c r="G88" s="166"/>
      <c r="H88" s="165" t="s">
        <v>830</v>
      </c>
      <c r="I88" s="159"/>
      <c r="J88" s="167" t="s">
        <v>677</v>
      </c>
      <c r="K88" s="237" t="s">
        <v>677</v>
      </c>
    </row>
    <row r="89" spans="2:11" ht="30" customHeight="1" x14ac:dyDescent="0.35">
      <c r="B89" s="303"/>
      <c r="C89" s="21" t="s">
        <v>831</v>
      </c>
      <c r="D89" s="125" t="s">
        <v>1016</v>
      </c>
      <c r="E89" s="125"/>
      <c r="F89" s="125"/>
      <c r="G89" s="97"/>
      <c r="H89" s="125" t="s">
        <v>832</v>
      </c>
      <c r="I89" s="21"/>
      <c r="J89" s="168" t="s">
        <v>753</v>
      </c>
      <c r="K89" s="267" t="s">
        <v>1228</v>
      </c>
    </row>
    <row r="90" spans="2:11" ht="30" customHeight="1" x14ac:dyDescent="0.35">
      <c r="B90" s="303"/>
      <c r="C90" s="159" t="s">
        <v>833</v>
      </c>
      <c r="D90" s="165" t="s">
        <v>798</v>
      </c>
      <c r="E90" s="165"/>
      <c r="F90" s="165"/>
      <c r="G90" s="166"/>
      <c r="H90" s="165" t="s">
        <v>834</v>
      </c>
      <c r="I90" s="159"/>
      <c r="J90" s="167" t="s">
        <v>677</v>
      </c>
      <c r="K90" s="237" t="s">
        <v>677</v>
      </c>
    </row>
    <row r="91" spans="2:11" ht="45" customHeight="1" x14ac:dyDescent="0.35">
      <c r="B91" s="303"/>
      <c r="C91" s="21" t="s">
        <v>835</v>
      </c>
      <c r="D91" s="125"/>
      <c r="E91" s="125" t="s">
        <v>836</v>
      </c>
      <c r="F91" s="125" t="s">
        <v>806</v>
      </c>
      <c r="G91" s="97" t="s">
        <v>837</v>
      </c>
      <c r="H91" s="125" t="s">
        <v>838</v>
      </c>
      <c r="I91" s="21"/>
      <c r="J91" s="168" t="s">
        <v>677</v>
      </c>
      <c r="K91" s="197" t="s">
        <v>677</v>
      </c>
    </row>
    <row r="92" spans="2:11" ht="14" x14ac:dyDescent="0.35">
      <c r="B92" s="318" t="s">
        <v>839</v>
      </c>
      <c r="C92" s="318"/>
      <c r="D92" s="318"/>
      <c r="E92" s="318"/>
      <c r="F92" s="318"/>
      <c r="G92" s="318"/>
      <c r="H92" s="318"/>
      <c r="I92" s="318"/>
      <c r="J92" s="318"/>
      <c r="K92" s="318"/>
    </row>
    <row r="93" spans="2:11" ht="60" customHeight="1" x14ac:dyDescent="0.35">
      <c r="B93" s="21" t="s">
        <v>728</v>
      </c>
      <c r="C93" s="21" t="s">
        <v>732</v>
      </c>
      <c r="D93" s="125" t="s">
        <v>443</v>
      </c>
      <c r="E93" s="125"/>
      <c r="F93" s="125"/>
      <c r="G93" s="97"/>
      <c r="H93" s="21" t="s">
        <v>994</v>
      </c>
      <c r="I93" s="21" t="s">
        <v>840</v>
      </c>
      <c r="J93" s="28" t="s">
        <v>677</v>
      </c>
      <c r="K93" s="197" t="s">
        <v>677</v>
      </c>
    </row>
    <row r="94" spans="2:11" ht="60" customHeight="1" x14ac:dyDescent="0.35">
      <c r="B94" s="159" t="s">
        <v>841</v>
      </c>
      <c r="C94" s="159" t="s">
        <v>842</v>
      </c>
      <c r="D94" s="165" t="s">
        <v>843</v>
      </c>
      <c r="E94" s="165"/>
      <c r="F94" s="165"/>
      <c r="G94" s="166"/>
      <c r="H94" s="165">
        <v>11.1</v>
      </c>
      <c r="I94" s="159"/>
      <c r="J94" s="167" t="s">
        <v>677</v>
      </c>
      <c r="K94" s="237" t="s">
        <v>677</v>
      </c>
    </row>
    <row r="95" spans="2:11" ht="409.5" customHeight="1" x14ac:dyDescent="0.35">
      <c r="B95" s="303" t="s">
        <v>844</v>
      </c>
      <c r="C95" s="297" t="s">
        <v>845</v>
      </c>
      <c r="D95" s="332" t="s">
        <v>1273</v>
      </c>
      <c r="E95" s="333"/>
      <c r="F95" s="333"/>
      <c r="G95" s="333"/>
      <c r="H95" s="297" t="s">
        <v>846</v>
      </c>
      <c r="I95" s="333"/>
      <c r="J95" s="336" t="s">
        <v>753</v>
      </c>
      <c r="K95" s="320" t="s">
        <v>1233</v>
      </c>
    </row>
    <row r="96" spans="2:11" ht="260.5" customHeight="1" x14ac:dyDescent="0.35">
      <c r="B96" s="303"/>
      <c r="C96" s="297"/>
      <c r="D96" s="332"/>
      <c r="E96" s="333"/>
      <c r="F96" s="333"/>
      <c r="G96" s="333"/>
      <c r="H96" s="297"/>
      <c r="I96" s="333"/>
      <c r="J96" s="336"/>
      <c r="K96" s="320"/>
    </row>
    <row r="97" spans="2:11" ht="45" customHeight="1" x14ac:dyDescent="0.35">
      <c r="B97" s="303"/>
      <c r="C97" s="159" t="s">
        <v>847</v>
      </c>
      <c r="D97" s="166" t="s">
        <v>848</v>
      </c>
      <c r="E97" s="165"/>
      <c r="F97" s="165"/>
      <c r="G97" s="166"/>
      <c r="H97" s="165" t="s">
        <v>849</v>
      </c>
      <c r="I97" s="159"/>
      <c r="J97" s="167" t="s">
        <v>677</v>
      </c>
      <c r="K97" s="237" t="s">
        <v>677</v>
      </c>
    </row>
    <row r="98" spans="2:11" ht="45" customHeight="1" x14ac:dyDescent="0.35">
      <c r="B98" s="303"/>
      <c r="C98" s="21" t="s">
        <v>850</v>
      </c>
      <c r="D98" s="97"/>
      <c r="E98" s="125" t="s">
        <v>805</v>
      </c>
      <c r="F98" s="125" t="s">
        <v>689</v>
      </c>
      <c r="G98" s="97" t="s">
        <v>851</v>
      </c>
      <c r="H98" s="125" t="s">
        <v>852</v>
      </c>
      <c r="I98" s="21"/>
      <c r="J98" s="168" t="s">
        <v>677</v>
      </c>
      <c r="K98" s="197" t="s">
        <v>677</v>
      </c>
    </row>
    <row r="99" spans="2:11" ht="100" customHeight="1" x14ac:dyDescent="0.35">
      <c r="B99" s="159" t="s">
        <v>853</v>
      </c>
      <c r="C99" s="159" t="s">
        <v>854</v>
      </c>
      <c r="D99" s="165" t="s">
        <v>855</v>
      </c>
      <c r="E99" s="165"/>
      <c r="F99" s="165"/>
      <c r="G99" s="166"/>
      <c r="H99" s="159" t="s">
        <v>856</v>
      </c>
      <c r="I99" s="159"/>
      <c r="J99" s="167" t="s">
        <v>677</v>
      </c>
      <c r="K99" s="237" t="s">
        <v>677</v>
      </c>
    </row>
    <row r="100" spans="2:11" ht="30" customHeight="1" x14ac:dyDescent="0.35">
      <c r="B100" s="319" t="s">
        <v>857</v>
      </c>
      <c r="C100" s="21" t="s">
        <v>858</v>
      </c>
      <c r="D100" s="125" t="s">
        <v>539</v>
      </c>
      <c r="E100" s="125"/>
      <c r="F100" s="125"/>
      <c r="G100" s="97"/>
      <c r="H100" s="21" t="s">
        <v>995</v>
      </c>
      <c r="I100" s="21"/>
      <c r="J100" s="168" t="s">
        <v>677</v>
      </c>
      <c r="K100" s="267" t="s">
        <v>1285</v>
      </c>
    </row>
    <row r="101" spans="2:11" ht="30" customHeight="1" x14ac:dyDescent="0.35">
      <c r="B101" s="319"/>
      <c r="C101" s="159" t="s">
        <v>859</v>
      </c>
      <c r="D101" s="165" t="s">
        <v>860</v>
      </c>
      <c r="E101" s="165"/>
      <c r="F101" s="165"/>
      <c r="G101" s="166"/>
      <c r="H101" s="165" t="s">
        <v>861</v>
      </c>
      <c r="I101" s="159"/>
      <c r="J101" s="167" t="s">
        <v>677</v>
      </c>
      <c r="K101" s="237" t="s">
        <v>677</v>
      </c>
    </row>
    <row r="102" spans="2:11" ht="90" customHeight="1" x14ac:dyDescent="0.35">
      <c r="B102" s="319"/>
      <c r="C102" s="156" t="s">
        <v>862</v>
      </c>
      <c r="D102" s="170" t="s">
        <v>1023</v>
      </c>
      <c r="E102" s="171"/>
      <c r="F102" s="171"/>
      <c r="G102" s="170"/>
      <c r="H102" s="171"/>
      <c r="I102" s="156"/>
      <c r="J102" s="172" t="s">
        <v>753</v>
      </c>
      <c r="K102" s="267" t="s">
        <v>1285</v>
      </c>
    </row>
    <row r="103" spans="2:11" ht="172.5" customHeight="1" x14ac:dyDescent="0.35">
      <c r="B103" s="334" t="s">
        <v>863</v>
      </c>
      <c r="C103" s="325" t="s">
        <v>864</v>
      </c>
      <c r="D103" s="325" t="s">
        <v>1022</v>
      </c>
      <c r="E103" s="327"/>
      <c r="F103" s="327"/>
      <c r="G103" s="327"/>
      <c r="H103" s="325" t="s">
        <v>865</v>
      </c>
      <c r="I103" s="327"/>
      <c r="J103" s="323" t="s">
        <v>753</v>
      </c>
      <c r="K103" s="270" t="s">
        <v>1240</v>
      </c>
    </row>
    <row r="104" spans="2:11" ht="120" customHeight="1" x14ac:dyDescent="0.35">
      <c r="B104" s="319"/>
      <c r="C104" s="326"/>
      <c r="D104" s="326"/>
      <c r="E104" s="328"/>
      <c r="F104" s="328"/>
      <c r="G104" s="328"/>
      <c r="H104" s="326"/>
      <c r="I104" s="328"/>
      <c r="J104" s="324"/>
      <c r="K104" s="271" t="s">
        <v>1233</v>
      </c>
    </row>
    <row r="105" spans="2:11" ht="60" customHeight="1" x14ac:dyDescent="0.35">
      <c r="B105" s="319"/>
      <c r="C105" s="156" t="s">
        <v>866</v>
      </c>
      <c r="D105" s="171"/>
      <c r="E105" s="171" t="s">
        <v>867</v>
      </c>
      <c r="F105" s="171" t="s">
        <v>707</v>
      </c>
      <c r="G105" s="170" t="s">
        <v>868</v>
      </c>
      <c r="H105" s="171" t="s">
        <v>869</v>
      </c>
      <c r="I105" s="156"/>
      <c r="J105" s="172" t="s">
        <v>677</v>
      </c>
      <c r="K105" s="235" t="s">
        <v>677</v>
      </c>
    </row>
    <row r="106" spans="2:11" ht="30" customHeight="1" x14ac:dyDescent="0.35">
      <c r="B106" s="173" t="s">
        <v>870</v>
      </c>
      <c r="C106" s="159" t="s">
        <v>871</v>
      </c>
      <c r="D106" s="165" t="s">
        <v>1021</v>
      </c>
      <c r="E106" s="165"/>
      <c r="F106" s="165"/>
      <c r="G106" s="166"/>
      <c r="H106" s="165" t="s">
        <v>872</v>
      </c>
      <c r="I106" s="159"/>
      <c r="J106" s="167" t="s">
        <v>753</v>
      </c>
      <c r="K106" s="266" t="s">
        <v>1233</v>
      </c>
    </row>
    <row r="107" spans="2:11" ht="30" customHeight="1" x14ac:dyDescent="0.35">
      <c r="B107" s="47" t="s">
        <v>873</v>
      </c>
      <c r="C107" s="21" t="s">
        <v>874</v>
      </c>
      <c r="D107" s="125" t="s">
        <v>875</v>
      </c>
      <c r="E107" s="125"/>
      <c r="F107" s="125"/>
      <c r="G107" s="97"/>
      <c r="H107" s="125" t="s">
        <v>876</v>
      </c>
      <c r="I107" s="21"/>
      <c r="J107" s="168" t="s">
        <v>677</v>
      </c>
      <c r="K107" s="197" t="s">
        <v>677</v>
      </c>
    </row>
    <row r="108" spans="2:11" ht="30" customHeight="1" x14ac:dyDescent="0.35">
      <c r="B108" s="159" t="s">
        <v>877</v>
      </c>
      <c r="C108" s="159" t="s">
        <v>878</v>
      </c>
      <c r="D108" s="165" t="s">
        <v>1020</v>
      </c>
      <c r="E108" s="165"/>
      <c r="F108" s="165"/>
      <c r="G108" s="166"/>
      <c r="H108" s="165"/>
      <c r="I108" s="159"/>
      <c r="J108" s="167" t="s">
        <v>753</v>
      </c>
      <c r="K108" s="237" t="s">
        <v>677</v>
      </c>
    </row>
    <row r="109" spans="2:11" ht="30" customHeight="1" x14ac:dyDescent="0.35">
      <c r="B109" s="47" t="s">
        <v>879</v>
      </c>
      <c r="C109" s="21" t="s">
        <v>880</v>
      </c>
      <c r="D109" s="125" t="s">
        <v>1020</v>
      </c>
      <c r="E109" s="125"/>
      <c r="F109" s="125"/>
      <c r="G109" s="97"/>
      <c r="H109" s="125" t="s">
        <v>881</v>
      </c>
      <c r="I109" s="21"/>
      <c r="J109" s="168" t="s">
        <v>753</v>
      </c>
      <c r="K109" s="197" t="s">
        <v>677</v>
      </c>
    </row>
    <row r="110" spans="2:11" ht="14" x14ac:dyDescent="0.35">
      <c r="B110" s="335" t="s">
        <v>882</v>
      </c>
      <c r="C110" s="335"/>
      <c r="D110" s="335"/>
      <c r="E110" s="335"/>
      <c r="F110" s="335"/>
      <c r="G110" s="335"/>
      <c r="H110" s="335"/>
      <c r="I110" s="335"/>
      <c r="J110" s="335"/>
      <c r="K110" s="335"/>
    </row>
    <row r="111" spans="2:11" ht="30" customHeight="1" x14ac:dyDescent="0.35">
      <c r="B111" s="21" t="s">
        <v>728</v>
      </c>
      <c r="C111" s="21" t="s">
        <v>732</v>
      </c>
      <c r="D111" s="97" t="s">
        <v>448</v>
      </c>
      <c r="E111" s="125"/>
      <c r="F111" s="125"/>
      <c r="G111" s="97"/>
      <c r="H111" s="125" t="s">
        <v>883</v>
      </c>
      <c r="I111" s="21" t="s">
        <v>884</v>
      </c>
      <c r="J111" s="168" t="s">
        <v>677</v>
      </c>
      <c r="K111" s="197" t="s">
        <v>677</v>
      </c>
    </row>
    <row r="112" spans="2:11" ht="30" customHeight="1" x14ac:dyDescent="0.35">
      <c r="B112" s="334" t="s">
        <v>885</v>
      </c>
      <c r="C112" s="156" t="s">
        <v>886</v>
      </c>
      <c r="D112" s="170" t="s">
        <v>448</v>
      </c>
      <c r="E112" s="171"/>
      <c r="F112" s="171"/>
      <c r="G112" s="170"/>
      <c r="H112" s="171" t="s">
        <v>887</v>
      </c>
      <c r="I112" s="156"/>
      <c r="J112" s="172" t="s">
        <v>677</v>
      </c>
      <c r="K112" s="235" t="s">
        <v>677</v>
      </c>
    </row>
    <row r="113" spans="2:11" ht="30" customHeight="1" x14ac:dyDescent="0.35">
      <c r="B113" s="319"/>
      <c r="C113" s="159" t="s">
        <v>888</v>
      </c>
      <c r="D113" s="166" t="s">
        <v>448</v>
      </c>
      <c r="E113" s="165"/>
      <c r="F113" s="165"/>
      <c r="G113" s="166"/>
      <c r="H113" s="165" t="s">
        <v>889</v>
      </c>
      <c r="I113" s="159"/>
      <c r="J113" s="167" t="s">
        <v>677</v>
      </c>
      <c r="K113" s="237" t="s">
        <v>677</v>
      </c>
    </row>
    <row r="114" spans="2:11" ht="30" customHeight="1" x14ac:dyDescent="0.35">
      <c r="B114" s="319"/>
      <c r="C114" s="21" t="s">
        <v>890</v>
      </c>
      <c r="D114" s="97" t="s">
        <v>448</v>
      </c>
      <c r="E114" s="125"/>
      <c r="F114" s="125"/>
      <c r="G114" s="97"/>
      <c r="H114" s="125" t="s">
        <v>891</v>
      </c>
      <c r="I114" s="21"/>
      <c r="J114" s="168" t="s">
        <v>677</v>
      </c>
      <c r="K114" s="197" t="s">
        <v>677</v>
      </c>
    </row>
    <row r="115" spans="2:11" ht="30" customHeight="1" x14ac:dyDescent="0.35">
      <c r="B115" s="319"/>
      <c r="C115" s="159" t="s">
        <v>892</v>
      </c>
      <c r="D115" s="166" t="s">
        <v>448</v>
      </c>
      <c r="E115" s="165"/>
      <c r="F115" s="165"/>
      <c r="G115" s="166"/>
      <c r="H115" s="165" t="s">
        <v>893</v>
      </c>
      <c r="I115" s="159"/>
      <c r="J115" s="167" t="s">
        <v>677</v>
      </c>
      <c r="K115" s="237" t="s">
        <v>677</v>
      </c>
    </row>
    <row r="116" spans="2:11" ht="30" customHeight="1" x14ac:dyDescent="0.35">
      <c r="B116" s="319"/>
      <c r="C116" s="21" t="s">
        <v>894</v>
      </c>
      <c r="D116" s="97" t="s">
        <v>448</v>
      </c>
      <c r="E116" s="125"/>
      <c r="F116" s="125"/>
      <c r="G116" s="97"/>
      <c r="H116" s="125" t="s">
        <v>895</v>
      </c>
      <c r="I116" s="21"/>
      <c r="J116" s="168" t="s">
        <v>677</v>
      </c>
      <c r="K116" s="197" t="s">
        <v>677</v>
      </c>
    </row>
    <row r="117" spans="2:11" ht="30" customHeight="1" x14ac:dyDescent="0.35">
      <c r="B117" s="319"/>
      <c r="C117" s="159" t="s">
        <v>896</v>
      </c>
      <c r="D117" s="166" t="s">
        <v>448</v>
      </c>
      <c r="E117" s="165"/>
      <c r="F117" s="165"/>
      <c r="G117" s="166"/>
      <c r="H117" s="165" t="s">
        <v>897</v>
      </c>
      <c r="I117" s="159"/>
      <c r="J117" s="167" t="s">
        <v>677</v>
      </c>
      <c r="K117" s="237" t="s">
        <v>677</v>
      </c>
    </row>
    <row r="118" spans="2:11" ht="90" customHeight="1" x14ac:dyDescent="0.35">
      <c r="B118" s="319"/>
      <c r="C118" s="21" t="s">
        <v>898</v>
      </c>
      <c r="D118" s="97" t="s">
        <v>899</v>
      </c>
      <c r="E118" s="125"/>
      <c r="F118" s="125"/>
      <c r="G118" s="97"/>
      <c r="H118" s="125" t="s">
        <v>900</v>
      </c>
      <c r="I118" s="21"/>
      <c r="J118" s="168" t="s">
        <v>677</v>
      </c>
      <c r="K118" s="197" t="s">
        <v>677</v>
      </c>
    </row>
    <row r="119" spans="2:11" ht="45" customHeight="1" x14ac:dyDescent="0.35">
      <c r="B119" s="319"/>
      <c r="C119" s="159" t="s">
        <v>901</v>
      </c>
      <c r="D119" s="166" t="s">
        <v>1018</v>
      </c>
      <c r="E119" s="165"/>
      <c r="F119" s="165"/>
      <c r="G119" s="166"/>
      <c r="H119" s="165" t="s">
        <v>902</v>
      </c>
      <c r="I119" s="159"/>
      <c r="J119" s="167" t="s">
        <v>677</v>
      </c>
      <c r="K119" s="237" t="s">
        <v>677</v>
      </c>
    </row>
    <row r="120" spans="2:11" ht="60" customHeight="1" x14ac:dyDescent="0.35">
      <c r="B120" s="319"/>
      <c r="C120" s="21" t="s">
        <v>903</v>
      </c>
      <c r="D120" s="97" t="s">
        <v>1017</v>
      </c>
      <c r="E120" s="125"/>
      <c r="F120" s="125"/>
      <c r="G120" s="97"/>
      <c r="H120" s="125" t="s">
        <v>904</v>
      </c>
      <c r="I120" s="21"/>
      <c r="J120" s="168" t="s">
        <v>677</v>
      </c>
      <c r="K120" s="267" t="s">
        <v>1244</v>
      </c>
    </row>
    <row r="121" spans="2:11" ht="30" customHeight="1" x14ac:dyDescent="0.35">
      <c r="B121" s="319"/>
      <c r="C121" s="156" t="s">
        <v>905</v>
      </c>
      <c r="D121" s="170" t="s">
        <v>547</v>
      </c>
      <c r="E121" s="171"/>
      <c r="F121" s="171"/>
      <c r="G121" s="170"/>
      <c r="H121" s="171" t="s">
        <v>906</v>
      </c>
      <c r="I121" s="156"/>
      <c r="J121" s="172" t="s">
        <v>677</v>
      </c>
      <c r="K121" s="267" t="s">
        <v>1244</v>
      </c>
    </row>
    <row r="122" spans="2:11" ht="14" x14ac:dyDescent="0.35">
      <c r="B122" s="335" t="s">
        <v>10</v>
      </c>
      <c r="C122" s="335"/>
      <c r="D122" s="335"/>
      <c r="E122" s="335"/>
      <c r="F122" s="335"/>
      <c r="G122" s="335"/>
      <c r="H122" s="335"/>
      <c r="I122" s="335"/>
      <c r="J122" s="335"/>
      <c r="K122" s="335"/>
    </row>
    <row r="123" spans="2:11" ht="30" customHeight="1" x14ac:dyDescent="0.35">
      <c r="B123" s="21" t="s">
        <v>728</v>
      </c>
      <c r="C123" s="21" t="s">
        <v>732</v>
      </c>
      <c r="D123" s="125" t="s">
        <v>451</v>
      </c>
      <c r="E123" s="125"/>
      <c r="F123" s="125"/>
      <c r="G123" s="97"/>
      <c r="H123" s="125" t="s">
        <v>907</v>
      </c>
      <c r="I123" s="21" t="s">
        <v>908</v>
      </c>
      <c r="J123" s="168" t="s">
        <v>677</v>
      </c>
      <c r="K123" s="197" t="s">
        <v>677</v>
      </c>
    </row>
    <row r="124" spans="2:11" ht="100" customHeight="1" x14ac:dyDescent="0.35">
      <c r="B124" s="321" t="s">
        <v>909</v>
      </c>
      <c r="C124" s="156" t="s">
        <v>910</v>
      </c>
      <c r="D124" s="170" t="s">
        <v>1019</v>
      </c>
      <c r="E124" s="171"/>
      <c r="F124" s="171"/>
      <c r="G124" s="170"/>
      <c r="H124" s="171" t="s">
        <v>911</v>
      </c>
      <c r="I124" s="156"/>
      <c r="J124" s="172" t="s">
        <v>753</v>
      </c>
      <c r="K124" s="269" t="s">
        <v>1274</v>
      </c>
    </row>
    <row r="125" spans="2:11" ht="90" customHeight="1" x14ac:dyDescent="0.35">
      <c r="B125" s="322"/>
      <c r="C125" s="159" t="s">
        <v>912</v>
      </c>
      <c r="D125" s="165"/>
      <c r="E125" s="165" t="s">
        <v>867</v>
      </c>
      <c r="F125" s="165" t="s">
        <v>742</v>
      </c>
      <c r="G125" s="166" t="s">
        <v>913</v>
      </c>
      <c r="H125" s="165" t="s">
        <v>914</v>
      </c>
      <c r="I125" s="159"/>
      <c r="J125" s="167" t="s">
        <v>677</v>
      </c>
      <c r="K125" s="237" t="s">
        <v>677</v>
      </c>
    </row>
    <row r="127" spans="2:11" ht="14" customHeight="1" x14ac:dyDescent="0.35">
      <c r="B127" s="330" t="s">
        <v>915</v>
      </c>
      <c r="C127" s="330"/>
      <c r="D127" s="330"/>
      <c r="E127" s="330"/>
      <c r="F127" s="330"/>
      <c r="G127" s="330"/>
    </row>
    <row r="128" spans="2:11" x14ac:dyDescent="0.35">
      <c r="B128" s="49" t="s">
        <v>468</v>
      </c>
      <c r="C128" s="331" t="s">
        <v>673</v>
      </c>
      <c r="D128" s="331"/>
      <c r="E128" s="331"/>
      <c r="F128" s="331"/>
      <c r="G128" s="331"/>
    </row>
    <row r="129" spans="2:7" x14ac:dyDescent="0.35">
      <c r="B129" s="329" t="s">
        <v>665</v>
      </c>
      <c r="C129" s="329"/>
      <c r="D129" s="329"/>
      <c r="E129" s="329"/>
      <c r="F129" s="329"/>
      <c r="G129" s="329"/>
    </row>
    <row r="130" spans="2:7" ht="30" customHeight="1" x14ac:dyDescent="0.35">
      <c r="B130" s="157" t="s">
        <v>916</v>
      </c>
      <c r="C130" s="174" t="s">
        <v>917</v>
      </c>
      <c r="D130" s="174"/>
      <c r="E130" s="174"/>
      <c r="G130" s="274"/>
    </row>
    <row r="131" spans="2:7" ht="30" customHeight="1" x14ac:dyDescent="0.35">
      <c r="B131" s="159" t="s">
        <v>918</v>
      </c>
      <c r="C131" s="175" t="s">
        <v>919</v>
      </c>
      <c r="D131" s="175"/>
      <c r="E131" s="175"/>
      <c r="F131" s="175"/>
    </row>
    <row r="132" spans="2:7" ht="30" customHeight="1" x14ac:dyDescent="0.35">
      <c r="B132" s="159" t="s">
        <v>920</v>
      </c>
      <c r="C132" s="175" t="s">
        <v>921</v>
      </c>
      <c r="D132" s="175"/>
      <c r="E132" s="175"/>
      <c r="G132" s="178"/>
    </row>
    <row r="133" spans="2:7" ht="30" customHeight="1" x14ac:dyDescent="0.35">
      <c r="B133" s="159" t="s">
        <v>922</v>
      </c>
      <c r="C133" s="175" t="s">
        <v>923</v>
      </c>
      <c r="D133" s="175"/>
      <c r="E133" s="175"/>
      <c r="F133" s="175"/>
    </row>
    <row r="134" spans="2:7" ht="30" customHeight="1" x14ac:dyDescent="0.35">
      <c r="B134" s="159" t="s">
        <v>924</v>
      </c>
      <c r="C134" s="175" t="s">
        <v>925</v>
      </c>
      <c r="D134" s="175"/>
      <c r="E134" s="175"/>
      <c r="G134" s="178"/>
    </row>
    <row r="135" spans="2:7" ht="30" customHeight="1" x14ac:dyDescent="0.35">
      <c r="B135" s="159" t="s">
        <v>926</v>
      </c>
      <c r="C135" s="175" t="s">
        <v>927</v>
      </c>
      <c r="D135" s="175"/>
      <c r="E135" s="175"/>
      <c r="F135" s="175"/>
    </row>
    <row r="136" spans="2:7" ht="30" customHeight="1" x14ac:dyDescent="0.35">
      <c r="B136" s="159" t="s">
        <v>928</v>
      </c>
      <c r="C136" s="175" t="s">
        <v>929</v>
      </c>
      <c r="D136" s="175"/>
      <c r="E136" s="175"/>
      <c r="G136" s="178"/>
    </row>
    <row r="137" spans="2:7" ht="30" customHeight="1" x14ac:dyDescent="0.35">
      <c r="B137" s="159" t="s">
        <v>930</v>
      </c>
      <c r="C137" s="175" t="s">
        <v>931</v>
      </c>
      <c r="D137" s="175"/>
      <c r="E137" s="175"/>
      <c r="F137" s="175"/>
    </row>
    <row r="138" spans="2:7" ht="30" customHeight="1" x14ac:dyDescent="0.35">
      <c r="B138" s="159" t="s">
        <v>932</v>
      </c>
      <c r="C138" s="176" t="s">
        <v>933</v>
      </c>
      <c r="D138" s="175"/>
      <c r="E138" s="175"/>
      <c r="G138" s="178"/>
    </row>
    <row r="139" spans="2:7" x14ac:dyDescent="0.35">
      <c r="F139" s="177"/>
    </row>
    <row r="140" spans="2:7" s="247" customFormat="1" ht="11.5" x14ac:dyDescent="0.35">
      <c r="B140" s="247" t="s">
        <v>369</v>
      </c>
      <c r="E140" s="249"/>
      <c r="F140" s="249"/>
      <c r="G140" s="249"/>
    </row>
    <row r="141" spans="2:7" s="24" customFormat="1" x14ac:dyDescent="0.35">
      <c r="B141" s="245" t="s">
        <v>1295</v>
      </c>
      <c r="E141" s="25"/>
      <c r="F141" s="25"/>
      <c r="G141" s="25"/>
    </row>
  </sheetData>
  <sheetProtection algorithmName="SHA-512" hashValue="hJNn99a0V0Q0vyDuBV5KM9qd9dfvQsB6CRqWJRnfQ/fu+9N40HGvLZ7WSOgiA185u+jZT4tRTouxYatX07AUyg==" saltValue="2O8TGpppdxfLP9QxNt94mw==" spinCount="100000" sheet="1" objects="1" scenarios="1"/>
  <mergeCells count="54">
    <mergeCell ref="B49:B50"/>
    <mergeCell ref="B44:K44"/>
    <mergeCell ref="B45:B46"/>
    <mergeCell ref="B47:K47"/>
    <mergeCell ref="K11:K12"/>
    <mergeCell ref="B13:K13"/>
    <mergeCell ref="B14:B43"/>
    <mergeCell ref="B11:B12"/>
    <mergeCell ref="C11:C12"/>
    <mergeCell ref="D11:D12"/>
    <mergeCell ref="E11:G11"/>
    <mergeCell ref="H11:H12"/>
    <mergeCell ref="I11:I12"/>
    <mergeCell ref="J11:J12"/>
    <mergeCell ref="B64:K64"/>
    <mergeCell ref="B57:B60"/>
    <mergeCell ref="B61:K61"/>
    <mergeCell ref="B51:B52"/>
    <mergeCell ref="B53:B55"/>
    <mergeCell ref="B74:B76"/>
    <mergeCell ref="B77:B81"/>
    <mergeCell ref="B82:B86"/>
    <mergeCell ref="B66:K66"/>
    <mergeCell ref="B71:K71"/>
    <mergeCell ref="B69:B70"/>
    <mergeCell ref="B129:G129"/>
    <mergeCell ref="B127:G127"/>
    <mergeCell ref="C128:G128"/>
    <mergeCell ref="D95:D96"/>
    <mergeCell ref="C95:C96"/>
    <mergeCell ref="E95:E96"/>
    <mergeCell ref="F95:F96"/>
    <mergeCell ref="G95:G96"/>
    <mergeCell ref="B103:B105"/>
    <mergeCell ref="B110:K110"/>
    <mergeCell ref="B112:B121"/>
    <mergeCell ref="B122:K122"/>
    <mergeCell ref="B95:B98"/>
    <mergeCell ref="I95:I96"/>
    <mergeCell ref="H95:H96"/>
    <mergeCell ref="J95:J96"/>
    <mergeCell ref="B100:B102"/>
    <mergeCell ref="K95:K96"/>
    <mergeCell ref="B87:B91"/>
    <mergeCell ref="B92:K92"/>
    <mergeCell ref="B124:B125"/>
    <mergeCell ref="J103:J104"/>
    <mergeCell ref="D103:D104"/>
    <mergeCell ref="F103:F104"/>
    <mergeCell ref="E103:E104"/>
    <mergeCell ref="G103:G104"/>
    <mergeCell ref="H103:H104"/>
    <mergeCell ref="I103:I104"/>
    <mergeCell ref="C103:C104"/>
  </mergeCells>
  <hyperlinks>
    <hyperlink ref="K16" location="'Cover Sheet'!A1" display="Y (Cover Sheet)" xr:uid="{0408C846-C7CB-43DF-B31D-A7905D119E71}"/>
    <hyperlink ref="K17" location="'Safety &amp; Health'!A1" display="Y  (Safety &amp; Health)" xr:uid="{72121CF0-1CA5-40D0-97C0-911F7E9570B3}"/>
    <hyperlink ref="K20" location="Workforce!A1" display="Y (Workforce)" xr:uid="{CEEE4232-5ED8-40BE-84C4-83771F42FCA1}"/>
    <hyperlink ref="K41" location="'Membership of Associations'!A1" display="Y (Membership of Associations)" xr:uid="{8E2B24FE-3B53-4984-B3A7-91D496E413F5}"/>
    <hyperlink ref="K50" location="'Economic Performance'!A1" display="Y" xr:uid="{6CAF008B-DC1C-4151-A8B3-69C9E32A7400}"/>
    <hyperlink ref="K53" location="'Ethical Behaviour'!A1" display="Y (Ethical Behaviour)" xr:uid="{49FCA496-9C96-4A0A-9CF4-29B2F6E59CCC}"/>
    <hyperlink ref="K54" location="'Ethical Behaviour'!A1" display="Y (Ethical Behaviour)" xr:uid="{9DC6A809-746F-4369-841C-ACABB73D63BC}"/>
    <hyperlink ref="K55" location="'Ethical Behaviour'!A1" display="Y (Ethical Behaviour)" xr:uid="{DB33AE3A-4635-485D-A21E-97786F8B8762}"/>
    <hyperlink ref="K56" location="'Ethical Behaviour'!A1" display="Y (Ethical Behaviour)" xr:uid="{280B15FF-EEC7-4564-9DB6-A9C1B61A3B7F}"/>
    <hyperlink ref="K63" location="'Products &amp; Solutions '!A1" display="Y (Products &amp; Solutions)" xr:uid="{630161B9-E62B-4E69-A12B-BDE4A998290D}"/>
    <hyperlink ref="K68" location="'Supply Chain'!A1" display="Y (Supply Chain)" xr:uid="{D110E705-E61C-4A65-8E5A-D841403295B6}"/>
    <hyperlink ref="K69" location="'Supply Chain'!A1" display="Y (Supply Chain)" xr:uid="{76C2943E-E70B-49B5-BB96-67D40F6E9CD0}"/>
    <hyperlink ref="K70" location="'Supply Chain'!A1" display="Y (Supply Chain)" xr:uid="{34553C1C-0318-44D3-9233-B302736B7396}"/>
    <hyperlink ref="K74" location="'Energy Consumption'!A1" display="Y (Energy Consumption)" xr:uid="{CFE9426A-148F-415C-84E3-3E6BDA8CC570}"/>
    <hyperlink ref="K75" location="'Energy Consumption'!A1" display="Y (Energy Consumption)" xr:uid="{3D195C22-BF1C-4AC2-915A-41CB94127A9F}"/>
    <hyperlink ref="K76" location="'Energy Consumption'!A1" display="Y (Energy Consumption)" xr:uid="{9A1EC497-E343-4E30-9927-D22CFD145BC1}"/>
    <hyperlink ref="K79" location="'Water Withdrawal'!A1" display="Y (Water Withdrawal)" xr:uid="{964D76E7-E7B0-499C-BCB2-706968485F2D}"/>
    <hyperlink ref="K82" location="'GHG Emissions'!A1" display="Y (GHG Emissions)" xr:uid="{73865BE8-7EDB-46AF-A236-8B7D7CF0E7FE}"/>
    <hyperlink ref="K83" location="'GHG Emissions'!A1" display="Y (GHG Emissions)" xr:uid="{2D4E64AF-151F-4904-A168-8B35CC2FB923}"/>
    <hyperlink ref="K84" location="'GHG Emissions'!A1" display="Y (GHG Emissions)" xr:uid="{1850F5D6-2881-4B23-A333-7A76F1918331}"/>
    <hyperlink ref="K85" location="'GHG Emissions'!A1" display="Y (GHG Emissions)" xr:uid="{444DBE40-0EDE-4804-B09B-02C6B598E51E}"/>
    <hyperlink ref="K89" location="'Waste Generated'!A1" display="Y (Waste Generated)" xr:uid="{A72706B9-CB3D-43E9-A24D-1DE68572CC17}"/>
    <hyperlink ref="K95:K96" location="Workforce!A1" display="Y (Workforce)" xr:uid="{AC897A72-5229-489B-ACC7-D73E93378E92}"/>
    <hyperlink ref="K100" location="Training!A1" display="Y (Training)" xr:uid="{478BE80B-93A6-4D51-AB1D-CED9A1530F87}"/>
    <hyperlink ref="K103" location="'Board Diversity'!A1" display="Y (Board Diversity)" xr:uid="{80A9FBD3-E01D-408E-9E78-CF07B6F0BC6C}"/>
    <hyperlink ref="K104" location="Workforce!A1" display="Y (Workforce)" xr:uid="{2C9DB160-4710-44E5-A548-1AC5829718EC}"/>
    <hyperlink ref="K106" location="Workforce!A1" display="Y (Workforce)" xr:uid="{7F80FEF9-15AA-4445-87A4-E7196896E774}"/>
    <hyperlink ref="K120" location="'Safety &amp; Health'!A1" display="Y (Safety &amp; Health)" xr:uid="{2624586C-6ED1-444F-B1A1-3AE2AFC4C44E}"/>
    <hyperlink ref="K121" location="'Safety &amp; Health'!A1" display="Y (Safety &amp; Health)" xr:uid="{02493104-BFC9-4036-86D0-4506F2466952}"/>
    <hyperlink ref="K124" location="'Community Engagement'!A1" display="Y (Community Engagement)" xr:uid="{02B7D001-B26B-4FC2-B64B-A315C774BB49}"/>
    <hyperlink ref="K102" location="Training!A1" display="Y (Training)" xr:uid="{1425108B-DFED-41C6-8A54-25F65A25858D}"/>
  </hyperlinks>
  <pageMargins left="0.7" right="0.7" top="0.75" bottom="0.75" header="0.3" footer="0.3"/>
  <pageSetup paperSize="9" scale="34" fitToHeight="0" orientation="landscape" r:id="rId1"/>
  <rowBreaks count="2" manualBreakCount="2">
    <brk id="102" max="11" man="1"/>
    <brk id="126"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CD71-7CBF-43CF-9572-493A74EDAD5E}">
  <sheetPr>
    <pageSetUpPr fitToPage="1"/>
  </sheetPr>
  <dimension ref="B2:H25"/>
  <sheetViews>
    <sheetView zoomScale="80" zoomScaleNormal="80" zoomScaleSheetLayoutView="40" workbookViewId="0">
      <selection activeCell="E9" sqref="E9:E11"/>
    </sheetView>
  </sheetViews>
  <sheetFormatPr defaultRowHeight="14" x14ac:dyDescent="0.35"/>
  <cols>
    <col min="1" max="1" width="3.6328125" style="2" customWidth="1"/>
    <col min="2" max="2" width="27.1796875" style="2" customWidth="1"/>
    <col min="3" max="3" width="13.6328125" style="2" bestFit="1" customWidth="1"/>
    <col min="4" max="4" width="46.54296875" style="2" bestFit="1" customWidth="1"/>
    <col min="5" max="5" width="16.7265625" style="2" bestFit="1" customWidth="1"/>
    <col min="6" max="6" width="22" style="2" customWidth="1"/>
    <col min="7" max="7" width="61.453125" style="2" customWidth="1"/>
    <col min="8" max="8" width="30.36328125" style="2" bestFit="1" customWidth="1"/>
    <col min="9" max="9" width="3.6328125" style="2" customWidth="1"/>
    <col min="10" max="10" width="9.6328125" style="2" bestFit="1" customWidth="1"/>
    <col min="11" max="16384" width="8.7265625" style="2"/>
  </cols>
  <sheetData>
    <row r="2" spans="2:8" s="1" customFormat="1" ht="15.5" x14ac:dyDescent="0.35">
      <c r="B2" s="31" t="s">
        <v>0</v>
      </c>
    </row>
    <row r="4" spans="2:8" s="32" customFormat="1" ht="15.5" x14ac:dyDescent="0.35">
      <c r="B4" s="32" t="s">
        <v>934</v>
      </c>
    </row>
    <row r="5" spans="2:8" x14ac:dyDescent="0.35">
      <c r="B5" s="2" t="s">
        <v>935</v>
      </c>
    </row>
    <row r="7" spans="2:8" x14ac:dyDescent="0.35">
      <c r="B7" s="2" t="s">
        <v>936</v>
      </c>
    </row>
    <row r="8" spans="2:8" ht="20" customHeight="1" x14ac:dyDescent="0.35">
      <c r="B8" s="148" t="s">
        <v>468</v>
      </c>
      <c r="C8" s="148" t="s">
        <v>599</v>
      </c>
      <c r="D8" s="148" t="s">
        <v>937</v>
      </c>
      <c r="E8" s="148" t="s">
        <v>938</v>
      </c>
      <c r="F8" s="148" t="s">
        <v>5</v>
      </c>
      <c r="G8" s="148" t="s">
        <v>600</v>
      </c>
      <c r="H8" s="148" t="s">
        <v>1245</v>
      </c>
    </row>
    <row r="9" spans="2:8" ht="30" customHeight="1" x14ac:dyDescent="0.35">
      <c r="B9" s="347" t="s">
        <v>939</v>
      </c>
      <c r="C9" s="354" t="s">
        <v>940</v>
      </c>
      <c r="D9" s="185" t="s">
        <v>941</v>
      </c>
      <c r="E9" s="349" t="s">
        <v>942</v>
      </c>
      <c r="F9" s="185" t="s">
        <v>943</v>
      </c>
      <c r="G9" s="185" t="s">
        <v>944</v>
      </c>
      <c r="H9" s="352" t="s">
        <v>1230</v>
      </c>
    </row>
    <row r="10" spans="2:8" ht="30" customHeight="1" x14ac:dyDescent="0.35">
      <c r="B10" s="347"/>
      <c r="C10" s="354"/>
      <c r="D10" s="187" t="s">
        <v>945</v>
      </c>
      <c r="E10" s="349"/>
      <c r="F10" s="187" t="s">
        <v>514</v>
      </c>
      <c r="G10" s="188">
        <v>0.51</v>
      </c>
      <c r="H10" s="352"/>
    </row>
    <row r="11" spans="2:8" ht="30" customHeight="1" x14ac:dyDescent="0.35">
      <c r="B11" s="348"/>
      <c r="C11" s="355"/>
      <c r="D11" s="183" t="s">
        <v>946</v>
      </c>
      <c r="E11" s="350"/>
      <c r="F11" s="183" t="s">
        <v>514</v>
      </c>
      <c r="G11" s="186">
        <v>7.0000000000000007E-2</v>
      </c>
      <c r="H11" s="352"/>
    </row>
    <row r="12" spans="2:8" ht="30" customHeight="1" x14ac:dyDescent="0.35">
      <c r="B12" s="347" t="s">
        <v>947</v>
      </c>
      <c r="C12" s="349" t="s">
        <v>948</v>
      </c>
      <c r="D12" s="21" t="s">
        <v>949</v>
      </c>
      <c r="E12" s="349" t="s">
        <v>942</v>
      </c>
      <c r="F12" s="21" t="s">
        <v>14</v>
      </c>
      <c r="G12" s="21" t="s">
        <v>1175</v>
      </c>
      <c r="H12" s="353" t="s">
        <v>1244</v>
      </c>
    </row>
    <row r="13" spans="2:8" ht="45" customHeight="1" x14ac:dyDescent="0.35">
      <c r="B13" s="347"/>
      <c r="C13" s="349"/>
      <c r="D13" s="189" t="s">
        <v>950</v>
      </c>
      <c r="E13" s="349"/>
      <c r="F13" s="189" t="s">
        <v>14</v>
      </c>
      <c r="G13" s="189" t="s">
        <v>1176</v>
      </c>
      <c r="H13" s="353"/>
    </row>
    <row r="14" spans="2:8" ht="30" customHeight="1" x14ac:dyDescent="0.35">
      <c r="B14" s="348"/>
      <c r="C14" s="350"/>
      <c r="D14" s="181" t="s">
        <v>951</v>
      </c>
      <c r="E14" s="350"/>
      <c r="F14" s="181" t="s">
        <v>14</v>
      </c>
      <c r="G14" s="181" t="s">
        <v>1177</v>
      </c>
      <c r="H14" s="353"/>
    </row>
    <row r="15" spans="2:8" ht="45" customHeight="1" x14ac:dyDescent="0.35">
      <c r="B15" s="347" t="s">
        <v>952</v>
      </c>
      <c r="C15" s="184" t="s">
        <v>953</v>
      </c>
      <c r="D15" s="185" t="s">
        <v>954</v>
      </c>
      <c r="E15" s="349" t="s">
        <v>942</v>
      </c>
      <c r="F15" s="185" t="s">
        <v>955</v>
      </c>
      <c r="G15" s="342" t="s">
        <v>1247</v>
      </c>
      <c r="H15" s="343" t="s">
        <v>742</v>
      </c>
    </row>
    <row r="16" spans="2:8" ht="45" customHeight="1" x14ac:dyDescent="0.35">
      <c r="B16" s="347"/>
      <c r="C16" s="184" t="s">
        <v>956</v>
      </c>
      <c r="D16" s="187" t="s">
        <v>957</v>
      </c>
      <c r="E16" s="349"/>
      <c r="F16" s="187" t="s">
        <v>958</v>
      </c>
      <c r="G16" s="343"/>
      <c r="H16" s="343"/>
    </row>
    <row r="17" spans="2:8" ht="30" customHeight="1" x14ac:dyDescent="0.35">
      <c r="B17" s="347"/>
      <c r="C17" s="184" t="s">
        <v>959</v>
      </c>
      <c r="D17" s="185" t="s">
        <v>960</v>
      </c>
      <c r="E17" s="349"/>
      <c r="F17" s="185" t="s">
        <v>961</v>
      </c>
      <c r="G17" s="343"/>
      <c r="H17" s="343"/>
    </row>
    <row r="18" spans="2:8" ht="80" customHeight="1" x14ac:dyDescent="0.35">
      <c r="B18" s="348"/>
      <c r="C18" s="180" t="s">
        <v>962</v>
      </c>
      <c r="D18" s="187" t="s">
        <v>1014</v>
      </c>
      <c r="E18" s="350"/>
      <c r="F18" s="187" t="s">
        <v>963</v>
      </c>
      <c r="G18" s="344"/>
      <c r="H18" s="344"/>
    </row>
    <row r="19" spans="2:8" ht="237.5" customHeight="1" x14ac:dyDescent="0.35">
      <c r="B19" s="179" t="s">
        <v>964</v>
      </c>
      <c r="C19" s="180" t="s">
        <v>965</v>
      </c>
      <c r="D19" s="183" t="s">
        <v>966</v>
      </c>
      <c r="E19" s="182" t="s">
        <v>967</v>
      </c>
      <c r="F19" s="183" t="s">
        <v>968</v>
      </c>
      <c r="G19" s="183" t="s">
        <v>1013</v>
      </c>
      <c r="H19" s="183" t="s">
        <v>742</v>
      </c>
    </row>
    <row r="20" spans="2:8" ht="60" customHeight="1" x14ac:dyDescent="0.35">
      <c r="B20" s="179" t="s">
        <v>969</v>
      </c>
      <c r="C20" s="180" t="s">
        <v>970</v>
      </c>
      <c r="D20" s="181" t="s">
        <v>971</v>
      </c>
      <c r="E20" s="182" t="s">
        <v>942</v>
      </c>
      <c r="F20" s="181" t="s">
        <v>972</v>
      </c>
      <c r="G20" s="181" t="s">
        <v>973</v>
      </c>
      <c r="H20" s="181" t="s">
        <v>742</v>
      </c>
    </row>
    <row r="22" spans="2:8" x14ac:dyDescent="0.35">
      <c r="B22" s="2" t="s">
        <v>974</v>
      </c>
    </row>
    <row r="23" spans="2:8" ht="20" customHeight="1" x14ac:dyDescent="0.35">
      <c r="B23" s="148" t="s">
        <v>975</v>
      </c>
      <c r="C23" s="148" t="s">
        <v>599</v>
      </c>
      <c r="D23" s="351" t="s">
        <v>938</v>
      </c>
      <c r="E23" s="351"/>
      <c r="F23" s="148" t="s">
        <v>976</v>
      </c>
      <c r="G23" s="148" t="s">
        <v>600</v>
      </c>
      <c r="H23" s="148" t="s">
        <v>1245</v>
      </c>
    </row>
    <row r="24" spans="2:8" ht="162" customHeight="1" x14ac:dyDescent="0.35">
      <c r="B24" s="181" t="s">
        <v>1178</v>
      </c>
      <c r="C24" s="181" t="s">
        <v>977</v>
      </c>
      <c r="D24" s="345" t="s">
        <v>942</v>
      </c>
      <c r="E24" s="345"/>
      <c r="F24" s="181" t="s">
        <v>13</v>
      </c>
      <c r="G24" s="181" t="s">
        <v>1335</v>
      </c>
      <c r="H24" s="227" t="s">
        <v>1246</v>
      </c>
    </row>
    <row r="25" spans="2:8" ht="30" customHeight="1" x14ac:dyDescent="0.35">
      <c r="B25" s="189" t="s">
        <v>978</v>
      </c>
      <c r="C25" s="189" t="s">
        <v>979</v>
      </c>
      <c r="D25" s="346" t="s">
        <v>942</v>
      </c>
      <c r="E25" s="346"/>
      <c r="F25" s="189" t="s">
        <v>13</v>
      </c>
      <c r="G25" s="190">
        <v>24852</v>
      </c>
      <c r="H25" s="228" t="s">
        <v>1233</v>
      </c>
    </row>
  </sheetData>
  <sheetProtection algorithmName="SHA-512" hashValue="oB0pI5+zRWEtF0hWZeti+vsD8MXE/aBZlTOLyoJGW7Hnh5Jp/pisJAfB6W5R6vzTZYbVyMr2t98I72iFuKqdSw==" saltValue="fQFpM3MvbLnMGTQnuVBhxw==" spinCount="100000" sheet="1" objects="1" scenarios="1"/>
  <mergeCells count="15">
    <mergeCell ref="H9:H11"/>
    <mergeCell ref="H12:H14"/>
    <mergeCell ref="B9:B11"/>
    <mergeCell ref="C9:C11"/>
    <mergeCell ref="E9:E11"/>
    <mergeCell ref="B12:B14"/>
    <mergeCell ref="C12:C14"/>
    <mergeCell ref="E12:E14"/>
    <mergeCell ref="G15:G18"/>
    <mergeCell ref="H15:H18"/>
    <mergeCell ref="D24:E24"/>
    <mergeCell ref="D25:E25"/>
    <mergeCell ref="B15:B18"/>
    <mergeCell ref="E15:E18"/>
    <mergeCell ref="D23:E23"/>
  </mergeCells>
  <hyperlinks>
    <hyperlink ref="H9" location="'Energy Consumption'!A1" display="Y (Energy Consumption)" xr:uid="{C0E7EB42-555B-422E-B6EB-78BC2324BA1C}"/>
    <hyperlink ref="H12" location="'Safety &amp; Health'!A1" display="Y (Safety &amp; Health)" xr:uid="{19348D4C-2CC3-47CC-85A6-D29A7CFA765C}"/>
    <hyperlink ref="H24" location="'Products &amp; Solutions '!A1" display="Y (Products &amp; Solutions)" xr:uid="{2D56ED37-E47E-4E49-9600-4B5EDED7D9D3}"/>
    <hyperlink ref="H25" location="Workforce!A1" display="Y (Workforce)" xr:uid="{3B0BE89C-0541-4125-A2D4-24F3491074B8}"/>
  </hyperlinks>
  <pageMargins left="0.7" right="0.7" top="0.75" bottom="0.75" header="0.3" footer="0.3"/>
  <pageSetup paperSize="9" scale="3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A3D1-01F0-45A1-B806-35D01C764ADE}">
  <sheetPr>
    <tabColor theme="1" tint="0.499984740745262"/>
    <pageSetUpPr fitToPage="1"/>
  </sheetPr>
  <dimension ref="B2:J29"/>
  <sheetViews>
    <sheetView topLeftCell="A3" zoomScale="80" zoomScaleNormal="80" workbookViewId="0">
      <selection activeCell="B7" sqref="B7:B11"/>
    </sheetView>
  </sheetViews>
  <sheetFormatPr defaultRowHeight="14" x14ac:dyDescent="0.35"/>
  <cols>
    <col min="1" max="1" width="3.6328125" style="8" customWidth="1"/>
    <col min="2" max="2" width="32.08984375" style="8" customWidth="1"/>
    <col min="3" max="3" width="1.81640625" style="8" customWidth="1"/>
    <col min="4" max="4" width="35.08984375" style="8" bestFit="1" customWidth="1"/>
    <col min="5" max="5" width="1.81640625" style="8" customWidth="1"/>
    <col min="6" max="6" width="87.36328125" style="8" bestFit="1" customWidth="1"/>
    <col min="7" max="7" width="1.81640625" style="8" customWidth="1"/>
    <col min="8" max="8" width="31.08984375" style="12" customWidth="1"/>
    <col min="9" max="9" width="1.81640625" style="8" customWidth="1"/>
    <col min="10" max="10" width="89.54296875" style="8" customWidth="1"/>
    <col min="11" max="11" width="3.6328125" style="8" customWidth="1"/>
    <col min="12" max="16384" width="8.7265625" style="8"/>
  </cols>
  <sheetData>
    <row r="2" spans="2:10" s="6" customFormat="1" ht="15.5" x14ac:dyDescent="0.35">
      <c r="B2" s="7" t="s">
        <v>0</v>
      </c>
      <c r="H2" s="11"/>
    </row>
    <row r="4" spans="2:10" s="9" customFormat="1" ht="15.5" x14ac:dyDescent="0.35">
      <c r="B4" s="9" t="s">
        <v>228</v>
      </c>
      <c r="H4" s="22"/>
    </row>
    <row r="6" spans="2:10" s="13" customFormat="1" x14ac:dyDescent="0.35">
      <c r="B6" s="49" t="s">
        <v>223</v>
      </c>
      <c r="C6" s="50"/>
      <c r="D6" s="49" t="s">
        <v>224</v>
      </c>
      <c r="E6" s="50"/>
      <c r="F6" s="48" t="s">
        <v>230</v>
      </c>
      <c r="G6" s="50"/>
      <c r="H6" s="79" t="s">
        <v>1180</v>
      </c>
      <c r="I6" s="50"/>
      <c r="J6" s="48" t="s">
        <v>229</v>
      </c>
    </row>
    <row r="7" spans="2:10" s="2" customFormat="1" ht="30" customHeight="1" x14ac:dyDescent="0.35">
      <c r="B7" s="280" t="s">
        <v>225</v>
      </c>
      <c r="C7" s="136"/>
      <c r="D7" s="280" t="s">
        <v>219</v>
      </c>
      <c r="E7" s="136"/>
      <c r="F7" s="199" t="s">
        <v>1188</v>
      </c>
      <c r="G7" s="136"/>
      <c r="H7" s="200" t="s">
        <v>1301</v>
      </c>
      <c r="I7" s="136"/>
      <c r="J7" s="199" t="s">
        <v>1188</v>
      </c>
    </row>
    <row r="8" spans="2:10" s="2" customFormat="1" ht="30" customHeight="1" x14ac:dyDescent="0.35">
      <c r="B8" s="280"/>
      <c r="C8" s="136"/>
      <c r="D8" s="281"/>
      <c r="E8" s="136"/>
      <c r="F8" s="199" t="s">
        <v>1189</v>
      </c>
      <c r="G8" s="136"/>
      <c r="H8" s="200" t="s">
        <v>1301</v>
      </c>
      <c r="I8" s="136"/>
      <c r="J8" s="199" t="s">
        <v>1189</v>
      </c>
    </row>
    <row r="9" spans="2:10" s="2" customFormat="1" ht="30" customHeight="1" x14ac:dyDescent="0.35">
      <c r="B9" s="280"/>
      <c r="C9" s="136"/>
      <c r="D9" s="280" t="s">
        <v>220</v>
      </c>
      <c r="E9" s="136"/>
      <c r="F9" s="201" t="s">
        <v>1323</v>
      </c>
      <c r="G9" s="136"/>
      <c r="H9" s="202">
        <v>0.4</v>
      </c>
      <c r="I9" s="136"/>
      <c r="J9" s="276" t="s">
        <v>1329</v>
      </c>
    </row>
    <row r="10" spans="2:10" s="2" customFormat="1" ht="30" customHeight="1" x14ac:dyDescent="0.35">
      <c r="B10" s="280"/>
      <c r="C10" s="33"/>
      <c r="D10" s="280"/>
      <c r="E10" s="33"/>
      <c r="F10" s="203" t="s">
        <v>1306</v>
      </c>
      <c r="G10" s="33"/>
      <c r="H10" s="204">
        <v>1.0900000000000001</v>
      </c>
      <c r="I10" s="33"/>
      <c r="J10" s="277"/>
    </row>
    <row r="11" spans="2:10" s="2" customFormat="1" ht="30" customHeight="1" thickBot="1" x14ac:dyDescent="0.4">
      <c r="B11" s="282"/>
      <c r="C11" s="136"/>
      <c r="D11" s="282"/>
      <c r="E11" s="136"/>
      <c r="F11" s="205" t="s">
        <v>1190</v>
      </c>
      <c r="G11" s="136"/>
      <c r="H11" s="206">
        <v>0.99</v>
      </c>
      <c r="I11" s="136"/>
      <c r="J11" s="205" t="s">
        <v>1190</v>
      </c>
    </row>
    <row r="12" spans="2:10" ht="15" customHeight="1" thickBot="1" x14ac:dyDescent="0.4">
      <c r="B12" s="51"/>
      <c r="C12" s="47"/>
      <c r="D12" s="51"/>
      <c r="E12" s="47"/>
      <c r="F12" s="47"/>
      <c r="G12" s="47"/>
      <c r="H12" s="198"/>
      <c r="I12" s="47"/>
      <c r="J12" s="47"/>
    </row>
    <row r="13" spans="2:10" s="2" customFormat="1" ht="30" customHeight="1" x14ac:dyDescent="0.35">
      <c r="B13" s="283" t="s">
        <v>226</v>
      </c>
      <c r="C13" s="136"/>
      <c r="D13" s="52" t="s">
        <v>221</v>
      </c>
      <c r="E13" s="136"/>
      <c r="F13" s="207" t="s">
        <v>1191</v>
      </c>
      <c r="G13" s="136"/>
      <c r="H13" s="208">
        <v>1</v>
      </c>
      <c r="I13" s="136"/>
      <c r="J13" s="207" t="s">
        <v>1191</v>
      </c>
    </row>
    <row r="14" spans="2:10" s="2" customFormat="1" ht="30" customHeight="1" x14ac:dyDescent="0.35">
      <c r="B14" s="284"/>
      <c r="C14" s="136"/>
      <c r="D14" s="53" t="s">
        <v>7</v>
      </c>
      <c r="E14" s="136"/>
      <c r="F14" s="209" t="s">
        <v>1192</v>
      </c>
      <c r="G14" s="136"/>
      <c r="H14" s="210">
        <v>1</v>
      </c>
      <c r="I14" s="136"/>
      <c r="J14" s="209" t="s">
        <v>1192</v>
      </c>
    </row>
    <row r="15" spans="2:10" s="2" customFormat="1" ht="30" customHeight="1" x14ac:dyDescent="0.35">
      <c r="B15" s="284"/>
      <c r="D15" s="284" t="s">
        <v>6</v>
      </c>
      <c r="F15" s="211" t="s">
        <v>1333</v>
      </c>
      <c r="H15" s="212">
        <v>0.3</v>
      </c>
      <c r="J15" s="213" t="s">
        <v>1326</v>
      </c>
    </row>
    <row r="16" spans="2:10" s="2" customFormat="1" ht="36" customHeight="1" thickBot="1" x14ac:dyDescent="0.4">
      <c r="B16" s="285"/>
      <c r="C16" s="136"/>
      <c r="D16" s="285"/>
      <c r="E16" s="136"/>
      <c r="F16" s="214" t="s">
        <v>1193</v>
      </c>
      <c r="G16" s="136"/>
      <c r="H16" s="215" t="s">
        <v>1302</v>
      </c>
      <c r="I16" s="136"/>
      <c r="J16" s="214" t="s">
        <v>1193</v>
      </c>
    </row>
    <row r="17" spans="2:10" ht="15" customHeight="1" thickBot="1" x14ac:dyDescent="0.4">
      <c r="B17" s="51"/>
      <c r="C17" s="47"/>
      <c r="D17" s="51"/>
      <c r="E17" s="47"/>
      <c r="F17" s="47"/>
      <c r="G17" s="47"/>
      <c r="H17" s="198"/>
      <c r="I17" s="47"/>
      <c r="J17" s="47"/>
    </row>
    <row r="18" spans="2:10" s="2" customFormat="1" ht="30" customHeight="1" x14ac:dyDescent="0.35">
      <c r="B18" s="286" t="s">
        <v>227</v>
      </c>
      <c r="C18" s="136"/>
      <c r="D18" s="286" t="s">
        <v>11</v>
      </c>
      <c r="E18" s="136"/>
      <c r="F18" s="216" t="s">
        <v>1194</v>
      </c>
      <c r="G18" s="136"/>
      <c r="H18" s="217" t="s">
        <v>1301</v>
      </c>
      <c r="I18" s="136"/>
      <c r="J18" s="216" t="s">
        <v>1194</v>
      </c>
    </row>
    <row r="19" spans="2:10" s="2" customFormat="1" ht="30" customHeight="1" x14ac:dyDescent="0.35">
      <c r="B19" s="287"/>
      <c r="C19" s="136"/>
      <c r="D19" s="290"/>
      <c r="E19" s="136"/>
      <c r="F19" s="218" t="s">
        <v>1195</v>
      </c>
      <c r="G19" s="136"/>
      <c r="H19" s="219" t="s">
        <v>1204</v>
      </c>
      <c r="I19" s="136"/>
      <c r="J19" s="218" t="s">
        <v>1200</v>
      </c>
    </row>
    <row r="20" spans="2:10" s="2" customFormat="1" ht="30" customHeight="1" x14ac:dyDescent="0.35">
      <c r="B20" s="287"/>
      <c r="C20" s="136"/>
      <c r="D20" s="289" t="s">
        <v>222</v>
      </c>
      <c r="E20" s="136"/>
      <c r="F20" s="220" t="s">
        <v>1196</v>
      </c>
      <c r="G20" s="136"/>
      <c r="H20" s="221" t="s">
        <v>1301</v>
      </c>
      <c r="I20" s="136"/>
      <c r="J20" s="220" t="s">
        <v>1196</v>
      </c>
    </row>
    <row r="21" spans="2:10" s="2" customFormat="1" ht="43" customHeight="1" x14ac:dyDescent="0.35">
      <c r="B21" s="287"/>
      <c r="C21" s="136"/>
      <c r="D21" s="290"/>
      <c r="E21" s="136"/>
      <c r="F21" s="218" t="s">
        <v>1197</v>
      </c>
      <c r="G21" s="136"/>
      <c r="H21" s="219" t="s">
        <v>1332</v>
      </c>
      <c r="I21" s="136"/>
      <c r="J21" s="218" t="s">
        <v>1201</v>
      </c>
    </row>
    <row r="22" spans="2:10" s="2" customFormat="1" ht="30" customHeight="1" x14ac:dyDescent="0.35">
      <c r="B22" s="287"/>
      <c r="C22" s="136"/>
      <c r="D22" s="287" t="s">
        <v>8</v>
      </c>
      <c r="E22" s="136"/>
      <c r="F22" s="220" t="s">
        <v>1198</v>
      </c>
      <c r="G22" s="136"/>
      <c r="H22" s="221" t="s">
        <v>1181</v>
      </c>
      <c r="I22" s="136"/>
      <c r="J22" s="220" t="s">
        <v>1202</v>
      </c>
    </row>
    <row r="23" spans="2:10" s="2" customFormat="1" ht="30" customHeight="1" thickBot="1" x14ac:dyDescent="0.4">
      <c r="B23" s="288"/>
      <c r="C23" s="136"/>
      <c r="D23" s="288"/>
      <c r="E23" s="136"/>
      <c r="F23" s="222" t="s">
        <v>1199</v>
      </c>
      <c r="G23" s="136"/>
      <c r="H23" s="223" t="s">
        <v>1182</v>
      </c>
      <c r="I23" s="136"/>
      <c r="J23" s="222" t="s">
        <v>1203</v>
      </c>
    </row>
    <row r="25" spans="2:10" s="95" customFormat="1" ht="11.5" x14ac:dyDescent="0.35">
      <c r="B25" s="247" t="s">
        <v>82</v>
      </c>
      <c r="H25" s="96"/>
    </row>
    <row r="26" spans="2:10" s="245" customFormat="1" ht="12" x14ac:dyDescent="0.35">
      <c r="B26" s="245" t="s">
        <v>1307</v>
      </c>
      <c r="H26" s="246"/>
    </row>
    <row r="27" spans="2:10" s="245" customFormat="1" ht="12" customHeight="1" x14ac:dyDescent="0.35">
      <c r="B27" s="278" t="s">
        <v>1334</v>
      </c>
      <c r="C27" s="278"/>
      <c r="D27" s="278"/>
      <c r="E27" s="278"/>
      <c r="F27" s="278"/>
      <c r="G27" s="278"/>
      <c r="H27" s="278"/>
      <c r="I27" s="278"/>
      <c r="J27" s="278"/>
    </row>
    <row r="28" spans="2:10" s="245" customFormat="1" ht="25.5" customHeight="1" x14ac:dyDescent="0.35">
      <c r="B28" s="278" t="s">
        <v>1330</v>
      </c>
      <c r="C28" s="279"/>
      <c r="D28" s="279"/>
      <c r="E28" s="279"/>
      <c r="F28" s="279"/>
      <c r="G28" s="279"/>
      <c r="H28" s="279"/>
      <c r="I28" s="279"/>
      <c r="J28" s="279"/>
    </row>
    <row r="29" spans="2:10" s="245" customFormat="1" ht="12" x14ac:dyDescent="0.35">
      <c r="B29" s="245" t="s">
        <v>1331</v>
      </c>
      <c r="H29" s="246"/>
    </row>
  </sheetData>
  <sheetProtection algorithmName="SHA-512" hashValue="M+SJIZut+94nUBGt0iCfQxCVqDs+oj3T8kY+diuRMChIBzAZjHUJt6hIkIj/zktpEIZOMGCV2PYq85uC1uGZFw==" saltValue="gueLDRhDRHZUga8VnXnA0Q==" spinCount="100000" sheet="1" objects="1" scenarios="1"/>
  <mergeCells count="12">
    <mergeCell ref="J9:J10"/>
    <mergeCell ref="B28:J28"/>
    <mergeCell ref="D7:D8"/>
    <mergeCell ref="B7:B11"/>
    <mergeCell ref="B13:B16"/>
    <mergeCell ref="B18:B23"/>
    <mergeCell ref="D22:D23"/>
    <mergeCell ref="D20:D21"/>
    <mergeCell ref="D18:D19"/>
    <mergeCell ref="D15:D16"/>
    <mergeCell ref="D9:D11"/>
    <mergeCell ref="B27:J27"/>
  </mergeCells>
  <pageMargins left="0.7" right="0.7" top="0.75" bottom="0.75" header="0.3" footer="0.3"/>
  <pageSetup paperSize="9" scale="4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32A32-EF2D-48FF-97EF-26A5DFB508CA}">
  <sheetPr>
    <tabColor theme="1" tint="0.499984740745262"/>
    <pageSetUpPr fitToPage="1"/>
  </sheetPr>
  <dimension ref="B2:G21"/>
  <sheetViews>
    <sheetView zoomScale="80" zoomScaleNormal="80" zoomScaleSheetLayoutView="100" workbookViewId="0">
      <selection activeCell="B14" sqref="B14"/>
    </sheetView>
  </sheetViews>
  <sheetFormatPr defaultRowHeight="14" x14ac:dyDescent="0.35"/>
  <cols>
    <col min="1" max="1" width="3.6328125" style="2" customWidth="1"/>
    <col min="2" max="2" width="80.6328125" style="2" customWidth="1"/>
    <col min="3" max="3" width="10.453125" style="2" bestFit="1" customWidth="1"/>
    <col min="4" max="4" width="23.1796875" style="2" bestFit="1" customWidth="1"/>
    <col min="5" max="7" width="10.6328125" style="3" customWidth="1"/>
    <col min="8" max="8" width="3.6328125" style="2" customWidth="1"/>
    <col min="9" max="16384" width="8.7265625" style="2"/>
  </cols>
  <sheetData>
    <row r="2" spans="2:7" s="1" customFormat="1" ht="15.5" x14ac:dyDescent="0.35">
      <c r="B2" s="7" t="s">
        <v>0</v>
      </c>
      <c r="C2" s="7"/>
      <c r="D2" s="6"/>
      <c r="E2" s="11"/>
      <c r="F2" s="11"/>
      <c r="G2" s="11"/>
    </row>
    <row r="3" spans="2:7" x14ac:dyDescent="0.35">
      <c r="B3" s="8"/>
      <c r="C3" s="8"/>
      <c r="D3" s="8"/>
      <c r="E3" s="12"/>
      <c r="F3" s="12"/>
      <c r="G3" s="12"/>
    </row>
    <row r="4" spans="2:7" s="32" customFormat="1" ht="15.5" x14ac:dyDescent="0.35">
      <c r="B4" s="9" t="s">
        <v>1248</v>
      </c>
      <c r="C4" s="9"/>
      <c r="D4" s="9"/>
      <c r="E4" s="22"/>
      <c r="F4" s="22"/>
      <c r="G4" s="22"/>
    </row>
    <row r="5" spans="2:7" s="5" customFormat="1" x14ac:dyDescent="0.35">
      <c r="B5" s="15"/>
      <c r="C5" s="15" t="s">
        <v>5</v>
      </c>
      <c r="D5" s="15" t="s">
        <v>20</v>
      </c>
      <c r="E5" s="16" t="s">
        <v>17</v>
      </c>
      <c r="F5" s="16" t="s">
        <v>18</v>
      </c>
      <c r="G5" s="16" t="s">
        <v>19</v>
      </c>
    </row>
    <row r="6" spans="2:7" s="41" customFormat="1" x14ac:dyDescent="0.35">
      <c r="B6" s="48" t="s">
        <v>1249</v>
      </c>
      <c r="C6" s="48"/>
      <c r="D6" s="48"/>
      <c r="E6" s="79"/>
      <c r="F6" s="79"/>
      <c r="G6" s="79"/>
    </row>
    <row r="7" spans="2:7" s="4" customFormat="1" x14ac:dyDescent="0.35">
      <c r="B7" s="81" t="s">
        <v>1253</v>
      </c>
      <c r="C7" s="13" t="s">
        <v>1261</v>
      </c>
      <c r="D7" s="35" t="s">
        <v>1250</v>
      </c>
      <c r="E7" s="14">
        <v>7.29</v>
      </c>
      <c r="F7" s="14">
        <v>9.23</v>
      </c>
      <c r="G7" s="14">
        <v>11.47</v>
      </c>
    </row>
    <row r="8" spans="2:7" x14ac:dyDescent="0.35">
      <c r="B8" s="230" t="s">
        <v>1251</v>
      </c>
      <c r="C8" s="8"/>
      <c r="D8" s="21"/>
      <c r="E8" s="12"/>
      <c r="F8" s="12"/>
      <c r="G8" s="12"/>
    </row>
    <row r="9" spans="2:7" s="4" customFormat="1" x14ac:dyDescent="0.35">
      <c r="B9" s="114"/>
      <c r="C9" s="13"/>
      <c r="D9" s="35"/>
      <c r="E9" s="14"/>
      <c r="F9" s="14"/>
      <c r="G9" s="14"/>
    </row>
    <row r="10" spans="2:7" s="4" customFormat="1" x14ac:dyDescent="0.35">
      <c r="B10" s="229" t="s">
        <v>1260</v>
      </c>
      <c r="C10" s="13" t="s">
        <v>1261</v>
      </c>
      <c r="D10" s="35" t="s">
        <v>1257</v>
      </c>
      <c r="E10" s="14">
        <v>8.91</v>
      </c>
      <c r="F10" s="14">
        <v>9.19</v>
      </c>
      <c r="G10" s="14">
        <v>10.93</v>
      </c>
    </row>
    <row r="11" spans="2:7" x14ac:dyDescent="0.35">
      <c r="B11" s="230" t="s">
        <v>1252</v>
      </c>
      <c r="C11" s="8" t="s">
        <v>1261</v>
      </c>
      <c r="D11" s="21" t="s">
        <v>1257</v>
      </c>
      <c r="E11" s="67">
        <v>7.4</v>
      </c>
      <c r="F11" s="12">
        <v>7.49</v>
      </c>
      <c r="G11" s="12">
        <v>9.15</v>
      </c>
    </row>
    <row r="12" spans="2:7" x14ac:dyDescent="0.35">
      <c r="B12" s="102" t="s">
        <v>1258</v>
      </c>
      <c r="C12" s="8" t="s">
        <v>1261</v>
      </c>
      <c r="D12" s="21" t="s">
        <v>1257</v>
      </c>
      <c r="E12" s="12">
        <v>1.1100000000000001</v>
      </c>
      <c r="F12" s="12">
        <v>1.23</v>
      </c>
      <c r="G12" s="12">
        <v>1.42</v>
      </c>
    </row>
    <row r="13" spans="2:7" x14ac:dyDescent="0.35">
      <c r="B13" s="102"/>
      <c r="C13" s="8"/>
      <c r="D13" s="21"/>
      <c r="E13" s="12"/>
      <c r="F13" s="12"/>
      <c r="G13" s="12"/>
    </row>
    <row r="14" spans="2:7" x14ac:dyDescent="0.35">
      <c r="B14" s="230" t="s">
        <v>1254</v>
      </c>
      <c r="C14" s="8" t="s">
        <v>317</v>
      </c>
      <c r="D14" s="21" t="s">
        <v>1257</v>
      </c>
      <c r="E14" s="12">
        <v>288</v>
      </c>
      <c r="F14" s="12">
        <v>314</v>
      </c>
      <c r="G14" s="12">
        <v>276</v>
      </c>
    </row>
    <row r="15" spans="2:7" x14ac:dyDescent="0.35">
      <c r="B15" s="230" t="s">
        <v>1255</v>
      </c>
      <c r="C15" s="8" t="s">
        <v>317</v>
      </c>
      <c r="D15" s="21" t="s">
        <v>1257</v>
      </c>
      <c r="E15" s="12">
        <v>107</v>
      </c>
      <c r="F15" s="12">
        <v>153</v>
      </c>
      <c r="G15" s="12">
        <v>81</v>
      </c>
    </row>
    <row r="16" spans="2:7" x14ac:dyDescent="0.35">
      <c r="B16" s="230" t="s">
        <v>1256</v>
      </c>
      <c r="C16" s="8" t="s">
        <v>317</v>
      </c>
      <c r="D16" s="21" t="s">
        <v>1257</v>
      </c>
      <c r="E16" s="67">
        <v>2.5</v>
      </c>
      <c r="F16" s="12">
        <v>2.95</v>
      </c>
      <c r="G16" s="12">
        <v>2.97</v>
      </c>
    </row>
    <row r="17" spans="2:7" x14ac:dyDescent="0.35">
      <c r="B17" s="8"/>
      <c r="C17" s="8"/>
      <c r="D17" s="8"/>
      <c r="E17" s="12"/>
      <c r="F17" s="12"/>
      <c r="G17" s="12"/>
    </row>
    <row r="18" spans="2:7" s="4" customFormat="1" ht="16" x14ac:dyDescent="0.35">
      <c r="B18" s="229" t="s">
        <v>1263</v>
      </c>
      <c r="C18" s="13" t="s">
        <v>1261</v>
      </c>
      <c r="D18" s="35" t="s">
        <v>1259</v>
      </c>
      <c r="E18" s="14">
        <v>-1.62</v>
      </c>
      <c r="F18" s="14">
        <v>0.04</v>
      </c>
      <c r="G18" s="14">
        <v>0.54</v>
      </c>
    </row>
    <row r="20" spans="2:7" s="231" customFormat="1" ht="11.5" x14ac:dyDescent="0.35">
      <c r="B20" s="241" t="s">
        <v>369</v>
      </c>
      <c r="E20" s="232"/>
      <c r="F20" s="232"/>
      <c r="G20" s="232"/>
    </row>
    <row r="21" spans="2:7" s="242" customFormat="1" ht="12" x14ac:dyDescent="0.35">
      <c r="B21" s="242" t="s">
        <v>1262</v>
      </c>
      <c r="E21" s="243"/>
      <c r="F21" s="243"/>
      <c r="G21" s="243"/>
    </row>
  </sheetData>
  <sheetProtection algorithmName="SHA-512" hashValue="ZKOpbASUPPpLh+dbmibaxO7iRJBFDcP9Hcj3hWZLESQiQEEsEh9K/6Tm2MSSOfeXy0kBt8ymf4rKDHzfQ0SfvA==" saltValue="eaFfG0YNXCPgKJ8O9MjqIg==" spinCount="100000" sheet="1" objects="1" scenarios="1"/>
  <pageMargins left="0.7" right="0.7"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E6690-C13A-407D-8730-D30DB525555B}">
  <sheetPr>
    <tabColor rgb="FF003EFF"/>
    <pageSetUpPr fitToPage="1"/>
  </sheetPr>
  <dimension ref="A2:HG55"/>
  <sheetViews>
    <sheetView zoomScale="80" zoomScaleNormal="80" zoomScaleSheetLayoutView="40" workbookViewId="0">
      <selection activeCell="B13" sqref="B13"/>
    </sheetView>
  </sheetViews>
  <sheetFormatPr defaultRowHeight="14" x14ac:dyDescent="0.35"/>
  <cols>
    <col min="1" max="1" width="3.6328125" style="2" customWidth="1"/>
    <col min="2" max="2" width="80.6328125" style="2" customWidth="1"/>
    <col min="3" max="3" width="4.90625" style="2" bestFit="1" customWidth="1"/>
    <col min="4" max="4" width="23.6328125" style="2" customWidth="1"/>
    <col min="5" max="7" width="10.6328125" style="3" customWidth="1"/>
    <col min="8" max="8" width="3.6328125" style="2" customWidth="1"/>
    <col min="9" max="16384" width="8.7265625" style="2"/>
  </cols>
  <sheetData>
    <row r="2" spans="2:7" s="1" customFormat="1" ht="15.5" x14ac:dyDescent="0.35">
      <c r="B2" s="7" t="s">
        <v>0</v>
      </c>
      <c r="C2" s="7"/>
      <c r="D2" s="6"/>
      <c r="E2" s="11"/>
      <c r="F2" s="11"/>
      <c r="G2" s="11"/>
    </row>
    <row r="3" spans="2:7" x14ac:dyDescent="0.35">
      <c r="B3" s="8"/>
      <c r="C3" s="8"/>
      <c r="D3" s="8"/>
      <c r="E3" s="12"/>
      <c r="F3" s="12"/>
      <c r="G3" s="12"/>
    </row>
    <row r="4" spans="2:7" s="32" customFormat="1" ht="15.5" x14ac:dyDescent="0.35">
      <c r="B4" s="9" t="s">
        <v>16</v>
      </c>
      <c r="C4" s="9"/>
      <c r="D4" s="9"/>
      <c r="E4" s="22"/>
      <c r="F4" s="22"/>
      <c r="G4" s="22"/>
    </row>
    <row r="5" spans="2:7" s="5" customFormat="1" x14ac:dyDescent="0.35">
      <c r="B5" s="15"/>
      <c r="C5" s="15" t="s">
        <v>5</v>
      </c>
      <c r="D5" s="15" t="s">
        <v>20</v>
      </c>
      <c r="E5" s="16" t="s">
        <v>17</v>
      </c>
      <c r="F5" s="16" t="s">
        <v>18</v>
      </c>
      <c r="G5" s="16" t="s">
        <v>19</v>
      </c>
    </row>
    <row r="6" spans="2:7" s="41" customFormat="1" x14ac:dyDescent="0.35">
      <c r="B6" s="48" t="s">
        <v>299</v>
      </c>
      <c r="C6" s="48" t="s">
        <v>52</v>
      </c>
      <c r="D6" s="48"/>
      <c r="E6" s="79">
        <v>10</v>
      </c>
      <c r="F6" s="79">
        <v>9</v>
      </c>
      <c r="G6" s="79">
        <v>9</v>
      </c>
    </row>
    <row r="7" spans="2:7" s="77" customFormat="1" ht="14.5" x14ac:dyDescent="0.35">
      <c r="B7" s="116" t="s">
        <v>118</v>
      </c>
      <c r="C7" s="116"/>
      <c r="D7" s="116"/>
      <c r="E7" s="122"/>
      <c r="F7" s="122"/>
      <c r="G7" s="122"/>
    </row>
    <row r="8" spans="2:7" s="4" customFormat="1" ht="42" x14ac:dyDescent="0.35">
      <c r="B8" s="81" t="s">
        <v>21</v>
      </c>
      <c r="C8" s="13" t="s">
        <v>38</v>
      </c>
      <c r="D8" s="35" t="s">
        <v>275</v>
      </c>
      <c r="E8" s="14">
        <v>70</v>
      </c>
      <c r="F8" s="14">
        <v>67</v>
      </c>
      <c r="G8" s="14" t="s">
        <v>1029</v>
      </c>
    </row>
    <row r="9" spans="2:7" s="4" customFormat="1" ht="56" x14ac:dyDescent="0.35">
      <c r="B9" s="81" t="s">
        <v>22</v>
      </c>
      <c r="C9" s="13" t="s">
        <v>38</v>
      </c>
      <c r="D9" s="78" t="s">
        <v>276</v>
      </c>
      <c r="E9" s="14">
        <v>30</v>
      </c>
      <c r="F9" s="14">
        <v>33</v>
      </c>
      <c r="G9" s="14" t="s">
        <v>1030</v>
      </c>
    </row>
    <row r="10" spans="2:7" x14ac:dyDescent="0.35">
      <c r="B10" s="8"/>
      <c r="C10" s="8"/>
      <c r="D10" s="8"/>
      <c r="E10" s="12"/>
      <c r="F10" s="12"/>
      <c r="G10" s="12"/>
    </row>
    <row r="11" spans="2:7" s="77" customFormat="1" ht="14.5" x14ac:dyDescent="0.35">
      <c r="B11" s="116" t="s">
        <v>121</v>
      </c>
      <c r="C11" s="116"/>
      <c r="D11" s="116" t="s">
        <v>49</v>
      </c>
      <c r="E11" s="122"/>
      <c r="F11" s="122"/>
      <c r="G11" s="122"/>
    </row>
    <row r="12" spans="2:7" s="4" customFormat="1" x14ac:dyDescent="0.35">
      <c r="B12" s="81" t="s">
        <v>23</v>
      </c>
      <c r="C12" s="13" t="s">
        <v>38</v>
      </c>
      <c r="D12" s="13" t="s">
        <v>50</v>
      </c>
      <c r="E12" s="14">
        <v>90</v>
      </c>
      <c r="F12" s="14">
        <v>89</v>
      </c>
      <c r="G12" s="14" t="s">
        <v>1039</v>
      </c>
    </row>
    <row r="13" spans="2:7" s="4" customFormat="1" x14ac:dyDescent="0.35">
      <c r="B13" s="81" t="s">
        <v>24</v>
      </c>
      <c r="C13" s="13" t="s">
        <v>38</v>
      </c>
      <c r="D13" s="13" t="s">
        <v>50</v>
      </c>
      <c r="E13" s="14">
        <v>10</v>
      </c>
      <c r="F13" s="14">
        <v>11</v>
      </c>
      <c r="G13" s="14" t="s">
        <v>1035</v>
      </c>
    </row>
    <row r="14" spans="2:7" s="4" customFormat="1" x14ac:dyDescent="0.35">
      <c r="B14" s="81" t="s">
        <v>25</v>
      </c>
      <c r="C14" s="13" t="s">
        <v>38</v>
      </c>
      <c r="D14" s="13" t="s">
        <v>50</v>
      </c>
      <c r="E14" s="14">
        <v>0</v>
      </c>
      <c r="F14" s="14">
        <v>0</v>
      </c>
      <c r="G14" s="14" t="s">
        <v>1035</v>
      </c>
    </row>
    <row r="15" spans="2:7" x14ac:dyDescent="0.35">
      <c r="B15" s="8"/>
      <c r="C15" s="8"/>
      <c r="D15" s="8"/>
      <c r="E15" s="12"/>
      <c r="F15" s="12"/>
      <c r="G15" s="12"/>
    </row>
    <row r="16" spans="2:7" s="77" customFormat="1" ht="14.5" x14ac:dyDescent="0.35">
      <c r="B16" s="116" t="s">
        <v>1031</v>
      </c>
      <c r="C16" s="116"/>
      <c r="D16" s="116"/>
      <c r="E16" s="122"/>
      <c r="F16" s="122"/>
      <c r="G16" s="122"/>
    </row>
    <row r="17" spans="2:7" s="4" customFormat="1" ht="28" x14ac:dyDescent="0.35">
      <c r="B17" s="81" t="s">
        <v>26</v>
      </c>
      <c r="C17" s="13" t="s">
        <v>38</v>
      </c>
      <c r="D17" s="35" t="s">
        <v>161</v>
      </c>
      <c r="E17" s="14">
        <v>40</v>
      </c>
      <c r="F17" s="14">
        <v>33</v>
      </c>
      <c r="G17" s="14" t="s">
        <v>1038</v>
      </c>
    </row>
    <row r="18" spans="2:7" s="4" customFormat="1" ht="28" x14ac:dyDescent="0.35">
      <c r="B18" s="81" t="s">
        <v>27</v>
      </c>
      <c r="C18" s="13" t="s">
        <v>38</v>
      </c>
      <c r="D18" s="35" t="s">
        <v>161</v>
      </c>
      <c r="E18" s="14">
        <v>40</v>
      </c>
      <c r="F18" s="14">
        <v>56</v>
      </c>
      <c r="G18" s="14" t="s">
        <v>1037</v>
      </c>
    </row>
    <row r="19" spans="2:7" s="4" customFormat="1" ht="28" x14ac:dyDescent="0.35">
      <c r="B19" s="81" t="s">
        <v>28</v>
      </c>
      <c r="C19" s="13" t="s">
        <v>38</v>
      </c>
      <c r="D19" s="35" t="s">
        <v>161</v>
      </c>
      <c r="E19" s="14">
        <v>20</v>
      </c>
      <c r="F19" s="14">
        <v>11</v>
      </c>
      <c r="G19" s="14" t="s">
        <v>1035</v>
      </c>
    </row>
    <row r="20" spans="2:7" x14ac:dyDescent="0.35">
      <c r="B20" s="8"/>
      <c r="C20" s="8"/>
      <c r="D20" s="8"/>
      <c r="E20" s="12"/>
      <c r="F20" s="12"/>
      <c r="G20" s="12"/>
    </row>
    <row r="21" spans="2:7" s="77" customFormat="1" ht="14.5" x14ac:dyDescent="0.35">
      <c r="B21" s="116" t="s">
        <v>1032</v>
      </c>
      <c r="C21" s="116"/>
      <c r="D21" s="116"/>
      <c r="E21" s="122"/>
      <c r="F21" s="122"/>
      <c r="G21" s="122"/>
    </row>
    <row r="22" spans="2:7" s="4" customFormat="1" x14ac:dyDescent="0.35">
      <c r="B22" s="81" t="s">
        <v>29</v>
      </c>
      <c r="C22" s="13" t="s">
        <v>38</v>
      </c>
      <c r="D22" s="13" t="s">
        <v>50</v>
      </c>
      <c r="E22" s="14">
        <v>60</v>
      </c>
      <c r="F22" s="14">
        <v>45</v>
      </c>
      <c r="G22" s="14" t="s">
        <v>1037</v>
      </c>
    </row>
    <row r="23" spans="2:7" s="4" customFormat="1" x14ac:dyDescent="0.35">
      <c r="B23" s="81" t="s">
        <v>30</v>
      </c>
      <c r="C23" s="13" t="s">
        <v>38</v>
      </c>
      <c r="D23" s="13" t="s">
        <v>50</v>
      </c>
      <c r="E23" s="14">
        <v>0</v>
      </c>
      <c r="F23" s="14">
        <v>11</v>
      </c>
      <c r="G23" s="14" t="s">
        <v>1035</v>
      </c>
    </row>
    <row r="24" spans="2:7" s="4" customFormat="1" x14ac:dyDescent="0.35">
      <c r="B24" s="81" t="s">
        <v>31</v>
      </c>
      <c r="C24" s="13" t="s">
        <v>38</v>
      </c>
      <c r="D24" s="13" t="s">
        <v>50</v>
      </c>
      <c r="E24" s="14">
        <v>10</v>
      </c>
      <c r="F24" s="14">
        <v>11</v>
      </c>
      <c r="G24" s="14" t="s">
        <v>1034</v>
      </c>
    </row>
    <row r="25" spans="2:7" s="4" customFormat="1" x14ac:dyDescent="0.35">
      <c r="B25" s="81" t="s">
        <v>32</v>
      </c>
      <c r="C25" s="13" t="s">
        <v>38</v>
      </c>
      <c r="D25" s="13" t="s">
        <v>50</v>
      </c>
      <c r="E25" s="14">
        <v>10</v>
      </c>
      <c r="F25" s="14">
        <v>11</v>
      </c>
      <c r="G25" s="14" t="s">
        <v>1034</v>
      </c>
    </row>
    <row r="26" spans="2:7" s="4" customFormat="1" x14ac:dyDescent="0.35">
      <c r="B26" s="81" t="s">
        <v>33</v>
      </c>
      <c r="C26" s="13" t="s">
        <v>38</v>
      </c>
      <c r="D26" s="13" t="s">
        <v>50</v>
      </c>
      <c r="E26" s="14">
        <v>10</v>
      </c>
      <c r="F26" s="14">
        <v>11</v>
      </c>
      <c r="G26" s="14" t="s">
        <v>1034</v>
      </c>
    </row>
    <row r="27" spans="2:7" s="4" customFormat="1" x14ac:dyDescent="0.35">
      <c r="B27" s="81" t="s">
        <v>34</v>
      </c>
      <c r="C27" s="13" t="s">
        <v>38</v>
      </c>
      <c r="D27" s="13" t="s">
        <v>50</v>
      </c>
      <c r="E27" s="14">
        <v>10</v>
      </c>
      <c r="F27" s="14">
        <v>11</v>
      </c>
      <c r="G27" s="14" t="s">
        <v>1034</v>
      </c>
    </row>
    <row r="28" spans="2:7" x14ac:dyDescent="0.35">
      <c r="B28" s="8"/>
      <c r="C28" s="8"/>
      <c r="D28" s="8"/>
      <c r="E28" s="12"/>
      <c r="F28" s="12"/>
      <c r="G28" s="12"/>
    </row>
    <row r="29" spans="2:7" s="77" customFormat="1" ht="14.5" x14ac:dyDescent="0.35">
      <c r="B29" s="116" t="s">
        <v>1033</v>
      </c>
      <c r="C29" s="116"/>
      <c r="D29" s="116"/>
      <c r="E29" s="122"/>
      <c r="F29" s="122"/>
      <c r="G29" s="122"/>
    </row>
    <row r="30" spans="2:7" s="4" customFormat="1" ht="28" x14ac:dyDescent="0.35">
      <c r="B30" s="81" t="s">
        <v>35</v>
      </c>
      <c r="C30" s="13" t="s">
        <v>38</v>
      </c>
      <c r="D30" s="35" t="s">
        <v>161</v>
      </c>
      <c r="E30" s="14">
        <v>40</v>
      </c>
      <c r="F30" s="14">
        <v>0</v>
      </c>
      <c r="G30" s="14" t="s">
        <v>1034</v>
      </c>
    </row>
    <row r="31" spans="2:7" s="4" customFormat="1" ht="28" x14ac:dyDescent="0.35">
      <c r="B31" s="81" t="s">
        <v>36</v>
      </c>
      <c r="C31" s="13" t="s">
        <v>38</v>
      </c>
      <c r="D31" s="35" t="s">
        <v>161</v>
      </c>
      <c r="E31" s="14">
        <v>50</v>
      </c>
      <c r="F31" s="14">
        <v>89</v>
      </c>
      <c r="G31" s="14" t="s">
        <v>1035</v>
      </c>
    </row>
    <row r="32" spans="2:7" s="4" customFormat="1" ht="28" x14ac:dyDescent="0.35">
      <c r="B32" s="81" t="s">
        <v>37</v>
      </c>
      <c r="C32" s="13" t="s">
        <v>38</v>
      </c>
      <c r="D32" s="35" t="s">
        <v>161</v>
      </c>
      <c r="E32" s="14">
        <v>10</v>
      </c>
      <c r="F32" s="14">
        <v>11</v>
      </c>
      <c r="G32" s="14" t="s">
        <v>1036</v>
      </c>
    </row>
    <row r="33" spans="1:215" x14ac:dyDescent="0.35">
      <c r="B33" s="8"/>
      <c r="C33" s="8"/>
      <c r="D33" s="8"/>
      <c r="E33" s="12"/>
      <c r="F33" s="12"/>
      <c r="G33" s="12"/>
    </row>
    <row r="34" spans="1:215" ht="14.5" x14ac:dyDescent="0.35">
      <c r="B34" s="116" t="s">
        <v>51</v>
      </c>
      <c r="C34" s="116"/>
      <c r="D34" s="116"/>
      <c r="E34" s="122"/>
      <c r="F34" s="122"/>
      <c r="G34" s="122"/>
    </row>
    <row r="35" spans="1:215" s="4" customFormat="1" ht="42" x14ac:dyDescent="0.35">
      <c r="B35" s="81" t="s">
        <v>1183</v>
      </c>
      <c r="C35" s="13" t="s">
        <v>38</v>
      </c>
      <c r="D35" s="35" t="s">
        <v>277</v>
      </c>
      <c r="E35" s="14">
        <v>70</v>
      </c>
      <c r="F35" s="14">
        <v>78</v>
      </c>
      <c r="G35" s="14">
        <v>78</v>
      </c>
    </row>
    <row r="36" spans="1:215" s="4" customFormat="1" ht="42" x14ac:dyDescent="0.35">
      <c r="B36" s="81" t="s">
        <v>1184</v>
      </c>
      <c r="C36" s="13" t="s">
        <v>38</v>
      </c>
      <c r="D36" s="35" t="s">
        <v>277</v>
      </c>
      <c r="E36" s="14">
        <v>30</v>
      </c>
      <c r="F36" s="14">
        <v>22</v>
      </c>
      <c r="G36" s="14">
        <v>22</v>
      </c>
    </row>
    <row r="37" spans="1:215" x14ac:dyDescent="0.35">
      <c r="B37" s="8"/>
      <c r="C37" s="8"/>
      <c r="D37" s="21"/>
      <c r="E37" s="12"/>
      <c r="F37" s="12"/>
      <c r="G37" s="12"/>
    </row>
    <row r="38" spans="1:215" s="77" customFormat="1" ht="14.5" x14ac:dyDescent="0.35">
      <c r="B38" s="116" t="s">
        <v>159</v>
      </c>
      <c r="C38" s="116"/>
      <c r="D38" s="116"/>
      <c r="E38" s="122"/>
      <c r="F38" s="122"/>
      <c r="G38" s="122"/>
    </row>
    <row r="39" spans="1:215" s="80" customFormat="1" x14ac:dyDescent="0.35">
      <c r="A39" s="41"/>
      <c r="B39" s="86" t="s">
        <v>158</v>
      </c>
      <c r="C39" s="15" t="s">
        <v>38</v>
      </c>
      <c r="D39" s="15" t="s">
        <v>160</v>
      </c>
      <c r="E39" s="16">
        <v>10</v>
      </c>
      <c r="F39" s="16">
        <v>11</v>
      </c>
      <c r="G39" s="16">
        <v>11</v>
      </c>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row>
    <row r="40" spans="1:215" s="80" customFormat="1" x14ac:dyDescent="0.35">
      <c r="A40" s="41"/>
      <c r="B40" s="86" t="s">
        <v>157</v>
      </c>
      <c r="C40" s="15" t="s">
        <v>38</v>
      </c>
      <c r="D40" s="15" t="s">
        <v>160</v>
      </c>
      <c r="E40" s="16">
        <v>90</v>
      </c>
      <c r="F40" s="16">
        <v>89</v>
      </c>
      <c r="G40" s="16">
        <v>89</v>
      </c>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row>
    <row r="41" spans="1:215" s="34" customFormat="1" x14ac:dyDescent="0.35">
      <c r="A41" s="5"/>
      <c r="B41" s="17"/>
      <c r="C41" s="17"/>
      <c r="D41" s="17"/>
      <c r="E41" s="18"/>
      <c r="F41" s="18"/>
      <c r="G41" s="18"/>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row>
    <row r="42" spans="1:215" s="77" customFormat="1" ht="17" x14ac:dyDescent="0.35">
      <c r="B42" s="116" t="s">
        <v>1305</v>
      </c>
      <c r="C42" s="116"/>
      <c r="D42" s="116"/>
      <c r="E42" s="122"/>
      <c r="F42" s="122"/>
      <c r="G42" s="122"/>
    </row>
    <row r="43" spans="1:215" s="80" customFormat="1" ht="58.5" customHeight="1" x14ac:dyDescent="0.35">
      <c r="A43" s="41"/>
      <c r="B43" s="275" t="s">
        <v>1303</v>
      </c>
      <c r="C43" s="15" t="s">
        <v>38</v>
      </c>
      <c r="D43" s="15" t="s">
        <v>160</v>
      </c>
      <c r="E43" s="16" t="s">
        <v>367</v>
      </c>
      <c r="F43" s="16" t="s">
        <v>367</v>
      </c>
      <c r="G43" s="16">
        <v>89</v>
      </c>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row>
    <row r="44" spans="1:215" s="80" customFormat="1" ht="43.5" customHeight="1" x14ac:dyDescent="0.35">
      <c r="A44" s="41"/>
      <c r="B44" s="275" t="s">
        <v>1205</v>
      </c>
      <c r="C44" s="15" t="s">
        <v>38</v>
      </c>
      <c r="D44" s="15" t="s">
        <v>160</v>
      </c>
      <c r="E44" s="16" t="s">
        <v>367</v>
      </c>
      <c r="F44" s="16" t="s">
        <v>367</v>
      </c>
      <c r="G44" s="16">
        <v>100</v>
      </c>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row>
    <row r="45" spans="1:215" s="4" customFormat="1" ht="45" customHeight="1" x14ac:dyDescent="0.35">
      <c r="B45" s="229" t="s">
        <v>1206</v>
      </c>
      <c r="C45" s="13" t="s">
        <v>38</v>
      </c>
      <c r="D45" s="15" t="s">
        <v>160</v>
      </c>
      <c r="E45" s="16" t="s">
        <v>367</v>
      </c>
      <c r="F45" s="16" t="s">
        <v>367</v>
      </c>
      <c r="G45" s="14">
        <v>100</v>
      </c>
    </row>
    <row r="46" spans="1:215" s="4" customFormat="1" ht="47.5" customHeight="1" x14ac:dyDescent="0.35">
      <c r="B46" s="229" t="s">
        <v>1207</v>
      </c>
      <c r="C46" s="15" t="s">
        <v>38</v>
      </c>
      <c r="D46" s="15" t="s">
        <v>160</v>
      </c>
      <c r="E46" s="16" t="s">
        <v>367</v>
      </c>
      <c r="F46" s="16" t="s">
        <v>367</v>
      </c>
      <c r="G46" s="14">
        <v>100</v>
      </c>
    </row>
    <row r="47" spans="1:215" s="4" customFormat="1" ht="63" customHeight="1" x14ac:dyDescent="0.35">
      <c r="B47" s="229" t="s">
        <v>1208</v>
      </c>
      <c r="C47" s="15" t="s">
        <v>38</v>
      </c>
      <c r="D47" s="15" t="s">
        <v>160</v>
      </c>
      <c r="E47" s="16" t="s">
        <v>367</v>
      </c>
      <c r="F47" s="16" t="s">
        <v>367</v>
      </c>
      <c r="G47" s="14">
        <v>89</v>
      </c>
    </row>
    <row r="48" spans="1:215" s="4" customFormat="1" ht="60" customHeight="1" x14ac:dyDescent="0.35">
      <c r="B48" s="229" t="s">
        <v>1209</v>
      </c>
      <c r="C48" s="13" t="s">
        <v>38</v>
      </c>
      <c r="D48" s="15" t="s">
        <v>160</v>
      </c>
      <c r="E48" s="16" t="s">
        <v>367</v>
      </c>
      <c r="F48" s="16" t="s">
        <v>367</v>
      </c>
      <c r="G48" s="14">
        <v>78</v>
      </c>
    </row>
    <row r="49" spans="2:7" s="4" customFormat="1" ht="62.5" customHeight="1" x14ac:dyDescent="0.35">
      <c r="B49" s="229" t="s">
        <v>1210</v>
      </c>
      <c r="C49" s="15" t="s">
        <v>38</v>
      </c>
      <c r="D49" s="15" t="s">
        <v>160</v>
      </c>
      <c r="E49" s="16" t="s">
        <v>367</v>
      </c>
      <c r="F49" s="16" t="s">
        <v>367</v>
      </c>
      <c r="G49" s="14">
        <v>78</v>
      </c>
    </row>
    <row r="50" spans="2:7" s="4" customFormat="1" ht="58.5" customHeight="1" x14ac:dyDescent="0.35">
      <c r="B50" s="229" t="s">
        <v>1211</v>
      </c>
      <c r="C50" s="15" t="s">
        <v>38</v>
      </c>
      <c r="D50" s="15" t="s">
        <v>160</v>
      </c>
      <c r="E50" s="16" t="s">
        <v>367</v>
      </c>
      <c r="F50" s="16" t="s">
        <v>367</v>
      </c>
      <c r="G50" s="14">
        <v>78</v>
      </c>
    </row>
    <row r="51" spans="2:7" s="4" customFormat="1" ht="71.5" customHeight="1" x14ac:dyDescent="0.35">
      <c r="B51" s="229" t="s">
        <v>1212</v>
      </c>
      <c r="C51" s="13" t="s">
        <v>38</v>
      </c>
      <c r="D51" s="15" t="s">
        <v>160</v>
      </c>
      <c r="E51" s="16" t="s">
        <v>367</v>
      </c>
      <c r="F51" s="16" t="s">
        <v>367</v>
      </c>
      <c r="G51" s="14">
        <v>89</v>
      </c>
    </row>
    <row r="52" spans="2:7" s="4" customFormat="1" x14ac:dyDescent="0.35">
      <c r="B52" s="100"/>
      <c r="C52" s="13"/>
      <c r="D52" s="15"/>
      <c r="E52" s="14"/>
      <c r="F52" s="14"/>
      <c r="G52" s="14"/>
    </row>
    <row r="53" spans="2:7" s="233" customFormat="1" ht="11.5" x14ac:dyDescent="0.35">
      <c r="B53" s="241" t="s">
        <v>82</v>
      </c>
      <c r="E53" s="234"/>
      <c r="F53" s="234"/>
      <c r="G53" s="234"/>
    </row>
    <row r="54" spans="2:7" s="233" customFormat="1" ht="12" x14ac:dyDescent="0.35">
      <c r="B54" s="242" t="s">
        <v>1304</v>
      </c>
      <c r="E54" s="234"/>
      <c r="F54" s="234"/>
      <c r="G54" s="234"/>
    </row>
    <row r="55" spans="2:7" s="242" customFormat="1" ht="12" x14ac:dyDescent="0.35">
      <c r="B55" s="242" t="s">
        <v>1299</v>
      </c>
      <c r="E55" s="243"/>
      <c r="F55" s="243"/>
      <c r="G55" s="243"/>
    </row>
  </sheetData>
  <sheetProtection algorithmName="SHA-512" hashValue="oyyoaJa6Zg7CznTG5WVU5pn+hRcq8WfyS5RPvgqAPlaVPj+pd5Pq8jjsCxMh/diRK+/OdeF/xhGUff6A5lk7rw==" saltValue="4loz8OHS9XBr/VWm0eXpMQ==" spinCount="100000" sheet="1" objects="1" scenarios="1"/>
  <phoneticPr fontId="34" type="noConversion"/>
  <pageMargins left="0.7" right="0.7" top="0.75" bottom="0.75" header="0.3" footer="0.3"/>
  <pageSetup paperSize="9"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7A67B-D0AF-44B7-8F01-3C591D41A62F}">
  <sheetPr>
    <tabColor rgb="FF003EFF"/>
    <pageSetUpPr fitToPage="1"/>
  </sheetPr>
  <dimension ref="B2:I76"/>
  <sheetViews>
    <sheetView zoomScale="80" zoomScaleNormal="80" zoomScaleSheetLayoutView="85" workbookViewId="0">
      <selection activeCell="B16" sqref="B16"/>
    </sheetView>
  </sheetViews>
  <sheetFormatPr defaultRowHeight="14" x14ac:dyDescent="0.35"/>
  <cols>
    <col min="1" max="1" width="3.6328125" style="8" customWidth="1"/>
    <col min="2" max="2" width="92.54296875" style="8" bestFit="1" customWidth="1"/>
    <col min="3" max="3" width="12.81640625" style="8" bestFit="1" customWidth="1"/>
    <col min="4" max="4" width="26.54296875" style="8" bestFit="1" customWidth="1"/>
    <col min="5" max="7" width="10.6328125" style="12" customWidth="1"/>
    <col min="8" max="8" width="3.6328125" style="8" customWidth="1"/>
    <col min="9" max="16384" width="8.7265625" style="8"/>
  </cols>
  <sheetData>
    <row r="2" spans="2:7" s="6" customFormat="1" ht="15.5" x14ac:dyDescent="0.35">
      <c r="B2" s="7" t="s">
        <v>0</v>
      </c>
      <c r="C2" s="7"/>
      <c r="E2" s="11"/>
      <c r="F2" s="11"/>
      <c r="G2" s="11"/>
    </row>
    <row r="4" spans="2:7" s="9" customFormat="1" ht="15.5" x14ac:dyDescent="0.35">
      <c r="B4" s="13" t="s">
        <v>231</v>
      </c>
      <c r="E4" s="22"/>
      <c r="F4" s="22"/>
      <c r="G4" s="22"/>
    </row>
    <row r="5" spans="2:7" s="17" customFormat="1" x14ac:dyDescent="0.35">
      <c r="B5" s="15"/>
      <c r="C5" s="15" t="s">
        <v>5</v>
      </c>
      <c r="D5" s="15" t="s">
        <v>20</v>
      </c>
      <c r="E5" s="16" t="s">
        <v>17</v>
      </c>
      <c r="F5" s="16" t="s">
        <v>18</v>
      </c>
      <c r="G5" s="16" t="s">
        <v>19</v>
      </c>
    </row>
    <row r="6" spans="2:7" x14ac:dyDescent="0.35">
      <c r="B6" s="19" t="s">
        <v>39</v>
      </c>
      <c r="C6" s="19"/>
      <c r="D6" s="19"/>
      <c r="E6" s="20"/>
      <c r="F6" s="20"/>
      <c r="G6" s="20"/>
    </row>
    <row r="7" spans="2:7" s="13" customFormat="1" x14ac:dyDescent="0.35">
      <c r="B7" s="13" t="s">
        <v>300</v>
      </c>
      <c r="C7" s="13" t="s">
        <v>52</v>
      </c>
      <c r="D7" s="13" t="s">
        <v>53</v>
      </c>
      <c r="E7" s="14">
        <f>SUM(E8:E9)</f>
        <v>22</v>
      </c>
      <c r="F7" s="14">
        <f t="shared" ref="F7:G7" si="0">SUM(F8:F9)</f>
        <v>21</v>
      </c>
      <c r="G7" s="14">
        <f t="shared" si="0"/>
        <v>25</v>
      </c>
    </row>
    <row r="8" spans="2:7" x14ac:dyDescent="0.35">
      <c r="B8" s="66" t="s">
        <v>172</v>
      </c>
      <c r="E8" s="12">
        <v>12</v>
      </c>
      <c r="F8" s="12">
        <v>11</v>
      </c>
      <c r="G8" s="12">
        <v>11</v>
      </c>
    </row>
    <row r="9" spans="2:7" x14ac:dyDescent="0.35">
      <c r="B9" s="66" t="s">
        <v>173</v>
      </c>
      <c r="E9" s="12">
        <v>10</v>
      </c>
      <c r="F9" s="12">
        <v>10</v>
      </c>
      <c r="G9" s="12">
        <v>14</v>
      </c>
    </row>
    <row r="10" spans="2:7" s="13" customFormat="1" x14ac:dyDescent="0.35">
      <c r="B10" s="13" t="s">
        <v>1185</v>
      </c>
      <c r="C10" s="13" t="s">
        <v>1275</v>
      </c>
      <c r="D10" s="13" t="s">
        <v>53</v>
      </c>
      <c r="E10" s="14">
        <v>59.5</v>
      </c>
      <c r="F10" s="14">
        <v>61.2</v>
      </c>
      <c r="G10" s="14">
        <v>71.400000000000006</v>
      </c>
    </row>
    <row r="12" spans="2:7" s="13" customFormat="1" x14ac:dyDescent="0.35">
      <c r="B12" s="13" t="s">
        <v>40</v>
      </c>
      <c r="C12" s="13" t="s">
        <v>52</v>
      </c>
      <c r="D12" s="13" t="s">
        <v>54</v>
      </c>
      <c r="E12" s="14">
        <v>0</v>
      </c>
      <c r="F12" s="14">
        <v>0</v>
      </c>
      <c r="G12" s="14">
        <v>0</v>
      </c>
    </row>
    <row r="14" spans="2:7" x14ac:dyDescent="0.35">
      <c r="B14" s="19" t="s">
        <v>200</v>
      </c>
      <c r="C14" s="19"/>
      <c r="D14" s="19"/>
      <c r="E14" s="20"/>
      <c r="F14" s="20"/>
      <c r="G14" s="20"/>
    </row>
    <row r="15" spans="2:7" x14ac:dyDescent="0.35">
      <c r="B15" s="117" t="s">
        <v>1040</v>
      </c>
      <c r="C15" s="117"/>
      <c r="D15" s="117"/>
      <c r="E15" s="124"/>
      <c r="F15" s="124"/>
      <c r="G15" s="124"/>
    </row>
    <row r="16" spans="2:7" s="13" customFormat="1" ht="28" x14ac:dyDescent="0.35">
      <c r="B16" s="81" t="s">
        <v>179</v>
      </c>
      <c r="C16" s="13" t="s">
        <v>52</v>
      </c>
      <c r="D16" s="35" t="s">
        <v>201</v>
      </c>
      <c r="E16" s="14">
        <v>10</v>
      </c>
      <c r="F16" s="14">
        <v>9</v>
      </c>
      <c r="G16" s="14" t="s">
        <v>1042</v>
      </c>
    </row>
    <row r="17" spans="2:7" s="13" customFormat="1" x14ac:dyDescent="0.35">
      <c r="B17" s="81" t="s">
        <v>1185</v>
      </c>
      <c r="C17" s="13" t="s">
        <v>1275</v>
      </c>
      <c r="D17" s="35"/>
      <c r="E17" s="14">
        <v>100</v>
      </c>
      <c r="F17" s="14">
        <v>100</v>
      </c>
      <c r="G17" s="14" t="s">
        <v>1039</v>
      </c>
    </row>
    <row r="19" spans="2:7" ht="16.5" x14ac:dyDescent="0.35">
      <c r="B19" s="117" t="s">
        <v>1041</v>
      </c>
      <c r="C19" s="117"/>
      <c r="D19" s="118"/>
      <c r="E19" s="119"/>
      <c r="F19" s="119"/>
      <c r="G19" s="119"/>
    </row>
    <row r="20" spans="2:7" s="13" customFormat="1" ht="42" x14ac:dyDescent="0.35">
      <c r="B20" s="81" t="s">
        <v>179</v>
      </c>
      <c r="C20" s="13" t="s">
        <v>52</v>
      </c>
      <c r="D20" s="35" t="s">
        <v>202</v>
      </c>
      <c r="E20" s="36">
        <v>21500</v>
      </c>
      <c r="F20" s="36">
        <v>22148</v>
      </c>
      <c r="G20" s="36" t="s">
        <v>1337</v>
      </c>
    </row>
    <row r="21" spans="2:7" s="13" customFormat="1" x14ac:dyDescent="0.35">
      <c r="B21" s="81" t="s">
        <v>1185</v>
      </c>
      <c r="C21" s="13" t="s">
        <v>1275</v>
      </c>
      <c r="D21" s="35"/>
      <c r="E21" s="71">
        <v>100</v>
      </c>
      <c r="F21" s="71">
        <v>100</v>
      </c>
      <c r="G21" s="71" t="s">
        <v>1039</v>
      </c>
    </row>
    <row r="22" spans="2:7" s="24" customFormat="1" ht="14.5" x14ac:dyDescent="0.35">
      <c r="B22" s="24" t="s">
        <v>1343</v>
      </c>
      <c r="E22" s="74"/>
      <c r="F22" s="74"/>
      <c r="G22" s="74"/>
    </row>
    <row r="23" spans="2:7" s="13" customFormat="1" ht="16" x14ac:dyDescent="0.35">
      <c r="B23" s="81" t="s">
        <v>293</v>
      </c>
      <c r="C23" s="13" t="s">
        <v>52</v>
      </c>
      <c r="D23" s="35"/>
      <c r="E23" s="36">
        <v>7891</v>
      </c>
      <c r="F23" s="36">
        <f>F24*F20/100</f>
        <v>8128.3160000000007</v>
      </c>
      <c r="G23" s="36" t="s">
        <v>1338</v>
      </c>
    </row>
    <row r="24" spans="2:7" s="13" customFormat="1" x14ac:dyDescent="0.35">
      <c r="B24" s="81"/>
      <c r="C24" s="13" t="s">
        <v>1226</v>
      </c>
      <c r="D24" s="35"/>
      <c r="E24" s="14">
        <v>36.700000000000003</v>
      </c>
      <c r="F24" s="14">
        <v>36.700000000000003</v>
      </c>
      <c r="G24" s="87" t="s">
        <v>1339</v>
      </c>
    </row>
    <row r="25" spans="2:7" s="13" customFormat="1" ht="16" x14ac:dyDescent="0.35">
      <c r="B25" s="81" t="s">
        <v>294</v>
      </c>
      <c r="C25" s="13" t="s">
        <v>52</v>
      </c>
      <c r="D25" s="35"/>
      <c r="E25" s="36">
        <f>E20-E23</f>
        <v>13609</v>
      </c>
      <c r="F25" s="36">
        <f>F20-F23</f>
        <v>14019.683999999999</v>
      </c>
      <c r="G25" s="36" t="s">
        <v>1340</v>
      </c>
    </row>
    <row r="26" spans="2:7" s="13" customFormat="1" x14ac:dyDescent="0.35">
      <c r="C26" s="13" t="s">
        <v>1226</v>
      </c>
      <c r="D26" s="35"/>
      <c r="E26" s="14">
        <v>63.3</v>
      </c>
      <c r="F26" s="14">
        <v>63.3</v>
      </c>
      <c r="G26" s="87" t="s">
        <v>1341</v>
      </c>
    </row>
    <row r="27" spans="2:7" s="24" customFormat="1" ht="14.5" x14ac:dyDescent="0.35">
      <c r="B27" s="24" t="s">
        <v>56</v>
      </c>
      <c r="E27" s="74"/>
      <c r="F27" s="74"/>
      <c r="G27" s="74"/>
    </row>
    <row r="28" spans="2:7" s="13" customFormat="1" x14ac:dyDescent="0.35">
      <c r="B28" s="81" t="s">
        <v>29</v>
      </c>
      <c r="C28" s="13" t="s">
        <v>52</v>
      </c>
      <c r="D28" s="35"/>
      <c r="E28" s="36">
        <v>12191</v>
      </c>
      <c r="F28" s="36">
        <v>10694</v>
      </c>
      <c r="G28" s="36" t="s">
        <v>1342</v>
      </c>
    </row>
    <row r="29" spans="2:7" s="13" customFormat="1" x14ac:dyDescent="0.35">
      <c r="B29" s="81"/>
      <c r="C29" s="13" t="s">
        <v>1226</v>
      </c>
      <c r="D29" s="35"/>
      <c r="E29" s="75">
        <v>56.7</v>
      </c>
      <c r="F29" s="75">
        <f>F28/$F$20*100</f>
        <v>48.284269459996388</v>
      </c>
      <c r="G29" s="87" t="s">
        <v>1344</v>
      </c>
    </row>
    <row r="30" spans="2:7" s="13" customFormat="1" x14ac:dyDescent="0.35">
      <c r="B30" s="81" t="s">
        <v>57</v>
      </c>
      <c r="C30" s="13" t="s">
        <v>52</v>
      </c>
      <c r="D30" s="35"/>
      <c r="E30" s="36">
        <v>5891</v>
      </c>
      <c r="F30" s="36">
        <v>8425</v>
      </c>
      <c r="G30" s="36" t="s">
        <v>1345</v>
      </c>
    </row>
    <row r="31" spans="2:7" s="13" customFormat="1" x14ac:dyDescent="0.35">
      <c r="B31" s="81"/>
      <c r="C31" s="13" t="s">
        <v>1226</v>
      </c>
      <c r="D31" s="35"/>
      <c r="E31" s="75">
        <v>27.4</v>
      </c>
      <c r="F31" s="75">
        <f>F30/$F$20*100</f>
        <v>38.03955210402745</v>
      </c>
      <c r="G31" s="87" t="s">
        <v>1346</v>
      </c>
    </row>
    <row r="32" spans="2:7" s="13" customFormat="1" x14ac:dyDescent="0.35">
      <c r="B32" s="81" t="s">
        <v>58</v>
      </c>
      <c r="C32" s="13" t="s">
        <v>52</v>
      </c>
      <c r="D32" s="35"/>
      <c r="E32" s="36">
        <v>645</v>
      </c>
      <c r="F32" s="36">
        <v>718</v>
      </c>
      <c r="G32" s="36" t="s">
        <v>1347</v>
      </c>
    </row>
    <row r="33" spans="2:7" s="13" customFormat="1" x14ac:dyDescent="0.35">
      <c r="B33" s="81"/>
      <c r="C33" s="13" t="s">
        <v>1226</v>
      </c>
      <c r="D33" s="35"/>
      <c r="E33" s="75">
        <v>3</v>
      </c>
      <c r="F33" s="75">
        <f>F32/$F$20*100</f>
        <v>3.241827704533141</v>
      </c>
      <c r="G33" s="87" t="s">
        <v>1348</v>
      </c>
    </row>
    <row r="34" spans="2:7" s="13" customFormat="1" x14ac:dyDescent="0.35">
      <c r="B34" s="81" t="s">
        <v>59</v>
      </c>
      <c r="C34" s="13" t="s">
        <v>52</v>
      </c>
      <c r="D34" s="35"/>
      <c r="E34" s="36">
        <v>323</v>
      </c>
      <c r="F34" s="36">
        <v>373</v>
      </c>
      <c r="G34" s="36" t="s">
        <v>1349</v>
      </c>
    </row>
    <row r="35" spans="2:7" s="13" customFormat="1" x14ac:dyDescent="0.35">
      <c r="B35" s="81"/>
      <c r="C35" s="13" t="s">
        <v>1226</v>
      </c>
      <c r="D35" s="35"/>
      <c r="E35" s="75">
        <v>1.5</v>
      </c>
      <c r="F35" s="75">
        <f>F34/$F$20*100</f>
        <v>1.6841249774245983</v>
      </c>
      <c r="G35" s="87" t="s">
        <v>1350</v>
      </c>
    </row>
    <row r="36" spans="2:7" s="13" customFormat="1" x14ac:dyDescent="0.35">
      <c r="B36" s="81" t="s">
        <v>60</v>
      </c>
      <c r="C36" s="13" t="s">
        <v>52</v>
      </c>
      <c r="D36" s="35"/>
      <c r="E36" s="36">
        <v>753</v>
      </c>
      <c r="F36" s="36">
        <v>323</v>
      </c>
      <c r="G36" s="36" t="s">
        <v>1351</v>
      </c>
    </row>
    <row r="37" spans="2:7" s="13" customFormat="1" x14ac:dyDescent="0.35">
      <c r="B37" s="81"/>
      <c r="C37" s="13" t="s">
        <v>1226</v>
      </c>
      <c r="D37" s="35"/>
      <c r="E37" s="75">
        <v>3.5</v>
      </c>
      <c r="F37" s="75">
        <f>F36/$F$20*100</f>
        <v>1.4583709590030702</v>
      </c>
      <c r="G37" s="87" t="s">
        <v>1350</v>
      </c>
    </row>
    <row r="38" spans="2:7" s="13" customFormat="1" ht="16" x14ac:dyDescent="0.35">
      <c r="B38" s="81" t="s">
        <v>295</v>
      </c>
      <c r="C38" s="13" t="s">
        <v>52</v>
      </c>
      <c r="D38" s="35"/>
      <c r="E38" s="36">
        <v>1699</v>
      </c>
      <c r="F38" s="36">
        <f>988+627</f>
        <v>1615</v>
      </c>
      <c r="G38" s="36" t="s">
        <v>1352</v>
      </c>
    </row>
    <row r="39" spans="2:7" s="13" customFormat="1" x14ac:dyDescent="0.35">
      <c r="C39" s="13" t="s">
        <v>1226</v>
      </c>
      <c r="D39" s="35"/>
      <c r="E39" s="75">
        <f>7.9</f>
        <v>7.9</v>
      </c>
      <c r="F39" s="75">
        <f>F38/$F$20*100</f>
        <v>7.2918547950153512</v>
      </c>
      <c r="G39" s="87" t="s">
        <v>1353</v>
      </c>
    </row>
    <row r="40" spans="2:7" x14ac:dyDescent="0.35">
      <c r="E40" s="26"/>
      <c r="F40" s="26"/>
    </row>
    <row r="41" spans="2:7" x14ac:dyDescent="0.35">
      <c r="B41" s="117" t="s">
        <v>199</v>
      </c>
      <c r="C41" s="117"/>
      <c r="D41" s="117"/>
      <c r="E41" s="124"/>
      <c r="F41" s="124"/>
      <c r="G41" s="124"/>
    </row>
    <row r="42" spans="2:7" x14ac:dyDescent="0.35">
      <c r="B42" s="8" t="s">
        <v>1043</v>
      </c>
    </row>
    <row r="43" spans="2:7" s="13" customFormat="1" x14ac:dyDescent="0.35">
      <c r="B43" s="81" t="s">
        <v>179</v>
      </c>
      <c r="C43" s="13" t="s">
        <v>52</v>
      </c>
      <c r="D43" s="13" t="s">
        <v>61</v>
      </c>
      <c r="E43" s="14">
        <v>849</v>
      </c>
      <c r="F43" s="14">
        <f>F46+F48+F50+F52+F54+F56</f>
        <v>936</v>
      </c>
      <c r="G43" s="36" t="s">
        <v>1044</v>
      </c>
    </row>
    <row r="44" spans="2:7" s="13" customFormat="1" x14ac:dyDescent="0.35">
      <c r="B44" s="81" t="s">
        <v>1185</v>
      </c>
      <c r="C44" s="13" t="s">
        <v>1275</v>
      </c>
      <c r="E44" s="71">
        <v>100</v>
      </c>
      <c r="F44" s="71">
        <v>100</v>
      </c>
      <c r="G44" s="71" t="s">
        <v>1039</v>
      </c>
    </row>
    <row r="45" spans="2:7" s="24" customFormat="1" ht="14.5" x14ac:dyDescent="0.35">
      <c r="B45" s="24" t="s">
        <v>56</v>
      </c>
      <c r="E45" s="25"/>
      <c r="F45" s="25"/>
      <c r="G45" s="25"/>
    </row>
    <row r="46" spans="2:7" s="13" customFormat="1" x14ac:dyDescent="0.35">
      <c r="B46" s="81" t="s">
        <v>29</v>
      </c>
      <c r="C46" s="13" t="s">
        <v>52</v>
      </c>
      <c r="D46" s="13" t="s">
        <v>55</v>
      </c>
      <c r="E46" s="71">
        <f>431</f>
        <v>431</v>
      </c>
      <c r="F46" s="14">
        <f>153+54</f>
        <v>207</v>
      </c>
      <c r="G46" s="14" t="s">
        <v>1103</v>
      </c>
    </row>
    <row r="47" spans="2:7" s="13" customFormat="1" x14ac:dyDescent="0.35">
      <c r="B47" s="81"/>
      <c r="C47" s="13" t="s">
        <v>1226</v>
      </c>
      <c r="E47" s="75">
        <f>E46/E43*100</f>
        <v>50.765606595995294</v>
      </c>
      <c r="F47" s="75">
        <f>F46/F43*100</f>
        <v>22.115384615384613</v>
      </c>
      <c r="G47" s="75" t="s">
        <v>1148</v>
      </c>
    </row>
    <row r="48" spans="2:7" s="13" customFormat="1" x14ac:dyDescent="0.35">
      <c r="B48" s="81" t="s">
        <v>57</v>
      </c>
      <c r="C48" s="13" t="s">
        <v>52</v>
      </c>
      <c r="E48" s="71">
        <f>176</f>
        <v>176</v>
      </c>
      <c r="F48" s="14">
        <f>210+255</f>
        <v>465</v>
      </c>
      <c r="G48" s="14" t="s">
        <v>1369</v>
      </c>
    </row>
    <row r="49" spans="2:9" s="13" customFormat="1" x14ac:dyDescent="0.35">
      <c r="B49" s="81"/>
      <c r="C49" s="13" t="s">
        <v>1226</v>
      </c>
      <c r="E49" s="75">
        <f>E48/E43*100</f>
        <v>20.730270906949354</v>
      </c>
      <c r="F49" s="75">
        <f>F48/F43*100</f>
        <v>49.679487179487182</v>
      </c>
      <c r="G49" s="75" t="s">
        <v>1370</v>
      </c>
    </row>
    <row r="50" spans="2:9" s="13" customFormat="1" x14ac:dyDescent="0.35">
      <c r="B50" s="81" t="s">
        <v>58</v>
      </c>
      <c r="C50" s="13" t="s">
        <v>52</v>
      </c>
      <c r="E50" s="71">
        <f>54</f>
        <v>54</v>
      </c>
      <c r="F50" s="14">
        <v>25</v>
      </c>
      <c r="G50" s="14" t="s">
        <v>1371</v>
      </c>
    </row>
    <row r="51" spans="2:9" s="13" customFormat="1" x14ac:dyDescent="0.35">
      <c r="B51" s="81"/>
      <c r="C51" s="13" t="s">
        <v>1226</v>
      </c>
      <c r="E51" s="75">
        <f>E50/E43*100</f>
        <v>6.3604240282685502</v>
      </c>
      <c r="F51" s="75">
        <f>F50/F43*100</f>
        <v>2.6709401709401708</v>
      </c>
      <c r="G51" s="75" t="s">
        <v>1372</v>
      </c>
    </row>
    <row r="52" spans="2:9" s="13" customFormat="1" x14ac:dyDescent="0.35">
      <c r="B52" s="81" t="s">
        <v>59</v>
      </c>
      <c r="C52" s="13" t="s">
        <v>52</v>
      </c>
      <c r="E52" s="71">
        <f>18</f>
        <v>18</v>
      </c>
      <c r="F52" s="14">
        <v>26</v>
      </c>
      <c r="G52" s="14" t="s">
        <v>1373</v>
      </c>
    </row>
    <row r="53" spans="2:9" s="13" customFormat="1" x14ac:dyDescent="0.35">
      <c r="B53" s="81"/>
      <c r="C53" s="13" t="s">
        <v>1226</v>
      </c>
      <c r="E53" s="75">
        <f>E52/E43*100</f>
        <v>2.1201413427561837</v>
      </c>
      <c r="F53" s="75">
        <f>F52/F43*100</f>
        <v>2.7777777777777777</v>
      </c>
      <c r="G53" s="75" t="s">
        <v>1353</v>
      </c>
    </row>
    <row r="54" spans="2:9" s="13" customFormat="1" x14ac:dyDescent="0.35">
      <c r="B54" s="81" t="s">
        <v>60</v>
      </c>
      <c r="C54" s="13" t="s">
        <v>52</v>
      </c>
      <c r="E54" s="71">
        <f>111</f>
        <v>111</v>
      </c>
      <c r="F54" s="14">
        <v>36</v>
      </c>
      <c r="G54" s="14" t="s">
        <v>1374</v>
      </c>
    </row>
    <row r="55" spans="2:9" s="13" customFormat="1" x14ac:dyDescent="0.35">
      <c r="B55" s="81"/>
      <c r="C55" s="13" t="s">
        <v>1226</v>
      </c>
      <c r="E55" s="75">
        <f>E54/E43*100</f>
        <v>13.074204946996467</v>
      </c>
      <c r="F55" s="75">
        <f>F54/F43*100</f>
        <v>3.8461538461538463</v>
      </c>
      <c r="G55" s="75" t="s">
        <v>1375</v>
      </c>
    </row>
    <row r="56" spans="2:9" s="13" customFormat="1" ht="16" x14ac:dyDescent="0.35">
      <c r="B56" s="81" t="s">
        <v>365</v>
      </c>
      <c r="C56" s="13" t="s">
        <v>52</v>
      </c>
      <c r="E56" s="71">
        <f>59</f>
        <v>59</v>
      </c>
      <c r="F56" s="14">
        <f>38+6+121+12</f>
        <v>177</v>
      </c>
      <c r="G56" s="14" t="s">
        <v>1376</v>
      </c>
    </row>
    <row r="57" spans="2:9" s="13" customFormat="1" x14ac:dyDescent="0.35">
      <c r="C57" s="13" t="s">
        <v>1226</v>
      </c>
      <c r="E57" s="75">
        <f>E56/E43*100</f>
        <v>6.9493521790341575</v>
      </c>
      <c r="F57" s="75">
        <f>F56/F43*100</f>
        <v>18.910256410256409</v>
      </c>
      <c r="G57" s="75" t="s">
        <v>1377</v>
      </c>
    </row>
    <row r="59" spans="2:9" x14ac:dyDescent="0.35">
      <c r="B59" s="19" t="s">
        <v>41</v>
      </c>
      <c r="C59" s="19"/>
      <c r="D59" s="19"/>
      <c r="E59" s="20"/>
      <c r="F59" s="20"/>
      <c r="G59" s="20"/>
    </row>
    <row r="60" spans="2:9" s="13" customFormat="1" ht="30" customHeight="1" x14ac:dyDescent="0.35">
      <c r="B60" s="13" t="s">
        <v>1234</v>
      </c>
      <c r="C60" s="13" t="s">
        <v>52</v>
      </c>
      <c r="D60" s="35" t="s">
        <v>278</v>
      </c>
      <c r="E60" s="14">
        <v>1</v>
      </c>
      <c r="F60" s="14">
        <v>1</v>
      </c>
      <c r="G60" s="14">
        <v>0</v>
      </c>
      <c r="H60" s="8"/>
      <c r="I60" s="8"/>
    </row>
    <row r="61" spans="2:9" s="13" customFormat="1" ht="30" customHeight="1" x14ac:dyDescent="0.35">
      <c r="B61" s="35" t="s">
        <v>62</v>
      </c>
      <c r="C61" s="13" t="s">
        <v>52</v>
      </c>
      <c r="D61" s="35" t="s">
        <v>279</v>
      </c>
      <c r="E61" s="14">
        <v>0</v>
      </c>
      <c r="F61" s="14">
        <v>0</v>
      </c>
      <c r="G61" s="14">
        <v>0</v>
      </c>
      <c r="H61" s="8"/>
      <c r="I61" s="8"/>
    </row>
    <row r="62" spans="2:9" s="13" customFormat="1" ht="30" customHeight="1" x14ac:dyDescent="0.35">
      <c r="B62" s="35" t="s">
        <v>63</v>
      </c>
      <c r="C62" s="13" t="s">
        <v>52</v>
      </c>
      <c r="D62" s="35" t="s">
        <v>280</v>
      </c>
      <c r="E62" s="14">
        <v>0</v>
      </c>
      <c r="F62" s="14">
        <v>0</v>
      </c>
      <c r="G62" s="14">
        <v>0</v>
      </c>
      <c r="H62" s="8"/>
      <c r="I62" s="8"/>
    </row>
    <row r="63" spans="2:9" s="13" customFormat="1" ht="30" customHeight="1" x14ac:dyDescent="0.35">
      <c r="B63" s="35" t="s">
        <v>1276</v>
      </c>
      <c r="C63" s="13" t="s">
        <v>52</v>
      </c>
      <c r="D63" s="35" t="s">
        <v>281</v>
      </c>
      <c r="E63" s="14">
        <v>0</v>
      </c>
      <c r="F63" s="14">
        <v>0</v>
      </c>
      <c r="G63" s="14">
        <v>1</v>
      </c>
      <c r="H63" s="8"/>
      <c r="I63" s="8"/>
    </row>
    <row r="64" spans="2:9" x14ac:dyDescent="0.35">
      <c r="B64" s="21"/>
    </row>
    <row r="65" spans="2:7" x14ac:dyDescent="0.35">
      <c r="B65" s="19" t="s">
        <v>42</v>
      </c>
      <c r="C65" s="19"/>
      <c r="D65" s="19"/>
      <c r="E65" s="20"/>
      <c r="F65" s="20"/>
      <c r="G65" s="20"/>
    </row>
    <row r="66" spans="2:7" s="13" customFormat="1" ht="42" x14ac:dyDescent="0.35">
      <c r="B66" s="35" t="s">
        <v>1045</v>
      </c>
      <c r="C66" s="13" t="s">
        <v>52</v>
      </c>
      <c r="D66" s="13" t="s">
        <v>64</v>
      </c>
      <c r="E66" s="14">
        <v>0</v>
      </c>
      <c r="F66" s="14">
        <v>0</v>
      </c>
      <c r="G66" s="14" t="s">
        <v>1035</v>
      </c>
    </row>
    <row r="68" spans="2:7" s="95" customFormat="1" ht="11.5" x14ac:dyDescent="0.35">
      <c r="B68" s="247" t="s">
        <v>82</v>
      </c>
      <c r="E68" s="96"/>
      <c r="F68" s="96"/>
      <c r="G68" s="96"/>
    </row>
    <row r="69" spans="2:7" s="245" customFormat="1" ht="12" x14ac:dyDescent="0.35">
      <c r="B69" s="291" t="s">
        <v>1239</v>
      </c>
      <c r="C69" s="291"/>
      <c r="D69" s="291"/>
      <c r="E69" s="291"/>
      <c r="F69" s="291"/>
      <c r="G69" s="291"/>
    </row>
    <row r="70" spans="2:7" s="24" customFormat="1" ht="11.5" customHeight="1" x14ac:dyDescent="0.35">
      <c r="B70" s="291" t="s">
        <v>1235</v>
      </c>
      <c r="C70" s="291"/>
      <c r="D70" s="291"/>
      <c r="E70" s="291"/>
      <c r="F70" s="291"/>
      <c r="G70" s="291"/>
    </row>
    <row r="71" spans="2:7" s="245" customFormat="1" ht="23.5" customHeight="1" x14ac:dyDescent="0.35">
      <c r="B71" s="278" t="s">
        <v>1236</v>
      </c>
      <c r="C71" s="278"/>
      <c r="D71" s="278"/>
      <c r="E71" s="278"/>
      <c r="F71" s="278"/>
      <c r="G71" s="278"/>
    </row>
    <row r="72" spans="2:7" s="245" customFormat="1" ht="12" x14ac:dyDescent="0.35">
      <c r="B72" s="245" t="s">
        <v>1237</v>
      </c>
      <c r="E72" s="246"/>
      <c r="F72" s="246"/>
      <c r="G72" s="246"/>
    </row>
    <row r="73" spans="2:7" s="245" customFormat="1" ht="12" x14ac:dyDescent="0.35">
      <c r="B73" s="245" t="s">
        <v>1238</v>
      </c>
      <c r="E73" s="246"/>
      <c r="F73" s="246"/>
      <c r="G73" s="246"/>
    </row>
    <row r="74" spans="2:7" s="245" customFormat="1" ht="12" x14ac:dyDescent="0.35">
      <c r="B74" s="245" t="s">
        <v>1278</v>
      </c>
      <c r="E74" s="246"/>
      <c r="F74" s="246"/>
      <c r="G74" s="246"/>
    </row>
    <row r="75" spans="2:7" s="245" customFormat="1" ht="36.5" customHeight="1" x14ac:dyDescent="0.35">
      <c r="B75" s="278" t="s">
        <v>1277</v>
      </c>
      <c r="C75" s="278"/>
      <c r="D75" s="278"/>
      <c r="E75" s="278"/>
      <c r="F75" s="278"/>
      <c r="G75" s="278"/>
    </row>
    <row r="76" spans="2:7" s="245" customFormat="1" ht="12" x14ac:dyDescent="0.35">
      <c r="B76" s="245" t="s">
        <v>1296</v>
      </c>
      <c r="E76" s="246"/>
      <c r="F76" s="246"/>
      <c r="G76" s="246"/>
    </row>
  </sheetData>
  <sheetProtection algorithmName="SHA-512" hashValue="n2u0NDY9C8mOEFrzp6R+LfrjN0VwfPDWGwhglQeflSsrkpXzpSmC5mjzjT9FTpgZYuYx6z0l8cB8VXDFSsPb4A==" saltValue="mV2HWd52AeDoILy0W9++ew==" spinCount="100000" sheet="1" objects="1" scenarios="1"/>
  <mergeCells count="4">
    <mergeCell ref="B69:G69"/>
    <mergeCell ref="B70:G70"/>
    <mergeCell ref="B71:G71"/>
    <mergeCell ref="B75:G75"/>
  </mergeCells>
  <pageMargins left="0.7" right="0.7" top="0.75" bottom="0.75" header="0.3" footer="0.3"/>
  <pageSetup paperSize="9" scale="5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011CE-164B-453D-A80E-E81E4D54FA3C}">
  <sheetPr>
    <tabColor rgb="FF003EFF"/>
    <pageSetUpPr fitToPage="1"/>
  </sheetPr>
  <dimension ref="B2:G39"/>
  <sheetViews>
    <sheetView zoomScale="80" zoomScaleNormal="80" workbookViewId="0">
      <selection activeCell="B15" sqref="B15"/>
    </sheetView>
  </sheetViews>
  <sheetFormatPr defaultRowHeight="14" x14ac:dyDescent="0.35"/>
  <cols>
    <col min="1" max="1" width="3.6328125" style="8" customWidth="1"/>
    <col min="2" max="2" width="92.54296875" style="8" bestFit="1" customWidth="1"/>
    <col min="3" max="3" width="21.08984375" style="8" bestFit="1" customWidth="1"/>
    <col min="4" max="4" width="23.08984375" style="8" bestFit="1" customWidth="1"/>
    <col min="5" max="7" width="10.6328125" style="12" customWidth="1"/>
    <col min="8" max="16384" width="8.7265625" style="8"/>
  </cols>
  <sheetData>
    <row r="2" spans="2:7" s="6" customFormat="1" ht="15.5" x14ac:dyDescent="0.35">
      <c r="B2" s="7" t="s">
        <v>0</v>
      </c>
      <c r="C2" s="7"/>
      <c r="E2" s="11"/>
      <c r="F2" s="11"/>
      <c r="G2" s="11"/>
    </row>
    <row r="4" spans="2:7" s="9" customFormat="1" ht="15.5" x14ac:dyDescent="0.35">
      <c r="B4" s="9" t="s">
        <v>232</v>
      </c>
      <c r="E4" s="22"/>
      <c r="F4" s="22"/>
      <c r="G4" s="22"/>
    </row>
    <row r="5" spans="2:7" s="17" customFormat="1" x14ac:dyDescent="0.35">
      <c r="B5" s="15"/>
      <c r="C5" s="15" t="s">
        <v>5</v>
      </c>
      <c r="D5" s="15" t="s">
        <v>20</v>
      </c>
      <c r="E5" s="16" t="s">
        <v>17</v>
      </c>
      <c r="F5" s="16" t="s">
        <v>18</v>
      </c>
      <c r="G5" s="16" t="s">
        <v>19</v>
      </c>
    </row>
    <row r="6" spans="2:7" x14ac:dyDescent="0.35">
      <c r="B6" s="19" t="s">
        <v>319</v>
      </c>
      <c r="C6" s="19"/>
      <c r="D6" s="19"/>
      <c r="E6" s="20"/>
      <c r="F6" s="20"/>
      <c r="G6" s="20"/>
    </row>
    <row r="7" spans="2:7" s="13" customFormat="1" x14ac:dyDescent="0.35">
      <c r="B7" s="35" t="s">
        <v>320</v>
      </c>
      <c r="C7" s="13" t="s">
        <v>38</v>
      </c>
      <c r="E7" s="14">
        <v>95</v>
      </c>
      <c r="F7" s="14">
        <v>97</v>
      </c>
      <c r="G7" s="14">
        <v>99</v>
      </c>
    </row>
    <row r="8" spans="2:7" s="13" customFormat="1" x14ac:dyDescent="0.35">
      <c r="B8" s="35"/>
      <c r="E8" s="14"/>
      <c r="F8" s="14"/>
      <c r="G8" s="14"/>
    </row>
    <row r="9" spans="2:7" x14ac:dyDescent="0.35">
      <c r="B9" s="19" t="s">
        <v>167</v>
      </c>
      <c r="C9" s="19"/>
      <c r="D9" s="19"/>
      <c r="E9" s="20"/>
      <c r="F9" s="20"/>
      <c r="G9" s="20"/>
    </row>
    <row r="10" spans="2:7" s="13" customFormat="1" ht="30" customHeight="1" x14ac:dyDescent="0.35">
      <c r="B10" s="35" t="s">
        <v>178</v>
      </c>
      <c r="C10" s="13" t="s">
        <v>38</v>
      </c>
      <c r="D10" s="13" t="s">
        <v>166</v>
      </c>
      <c r="E10" s="14">
        <v>100</v>
      </c>
      <c r="F10" s="14">
        <v>100</v>
      </c>
      <c r="G10" s="14">
        <v>100</v>
      </c>
    </row>
    <row r="11" spans="2:7" s="13" customFormat="1" ht="30" customHeight="1" x14ac:dyDescent="0.35">
      <c r="B11" s="35" t="s">
        <v>335</v>
      </c>
      <c r="C11" s="13" t="s">
        <v>38</v>
      </c>
      <c r="D11" s="13" t="s">
        <v>177</v>
      </c>
      <c r="E11" s="14">
        <v>92</v>
      </c>
      <c r="F11" s="14">
        <v>92</v>
      </c>
      <c r="G11" s="14">
        <v>92</v>
      </c>
    </row>
    <row r="13" spans="2:7" x14ac:dyDescent="0.35">
      <c r="B13" s="19" t="s">
        <v>165</v>
      </c>
      <c r="C13" s="19"/>
      <c r="D13" s="19"/>
      <c r="E13" s="20"/>
      <c r="F13" s="20"/>
      <c r="G13" s="20"/>
    </row>
    <row r="14" spans="2:7" s="13" customFormat="1" x14ac:dyDescent="0.35">
      <c r="B14" s="13" t="s">
        <v>322</v>
      </c>
      <c r="C14" s="13" t="s">
        <v>52</v>
      </c>
      <c r="D14" s="13" t="s">
        <v>163</v>
      </c>
      <c r="E14" s="14">
        <f>SUM(E15:E18)</f>
        <v>302</v>
      </c>
      <c r="F14" s="14">
        <f>SUM(F15:F18)</f>
        <v>240</v>
      </c>
      <c r="G14" s="14">
        <f>SUM(G15:G18)</f>
        <v>191</v>
      </c>
    </row>
    <row r="15" spans="2:7" x14ac:dyDescent="0.35">
      <c r="B15" s="66" t="s">
        <v>168</v>
      </c>
      <c r="C15" s="8" t="s">
        <v>52</v>
      </c>
      <c r="D15" s="8" t="s">
        <v>163</v>
      </c>
      <c r="E15" s="12">
        <v>0</v>
      </c>
      <c r="F15" s="12">
        <v>2</v>
      </c>
      <c r="G15" s="12">
        <v>3</v>
      </c>
    </row>
    <row r="16" spans="2:7" x14ac:dyDescent="0.35">
      <c r="B16" s="66" t="s">
        <v>169</v>
      </c>
      <c r="C16" s="8" t="s">
        <v>52</v>
      </c>
      <c r="D16" s="8" t="s">
        <v>163</v>
      </c>
      <c r="E16" s="12">
        <v>2</v>
      </c>
      <c r="F16" s="12">
        <v>1</v>
      </c>
      <c r="G16" s="12">
        <v>0</v>
      </c>
    </row>
    <row r="17" spans="2:7" x14ac:dyDescent="0.35">
      <c r="B17" s="66" t="s">
        <v>170</v>
      </c>
      <c r="C17" s="8" t="s">
        <v>52</v>
      </c>
      <c r="D17" s="21" t="s">
        <v>163</v>
      </c>
      <c r="E17" s="23">
        <v>9</v>
      </c>
      <c r="F17" s="23">
        <v>6</v>
      </c>
      <c r="G17" s="23">
        <v>3</v>
      </c>
    </row>
    <row r="18" spans="2:7" x14ac:dyDescent="0.35">
      <c r="B18" s="66" t="s">
        <v>171</v>
      </c>
      <c r="C18" s="8" t="s">
        <v>52</v>
      </c>
      <c r="D18" s="8" t="s">
        <v>163</v>
      </c>
      <c r="E18" s="23">
        <v>291</v>
      </c>
      <c r="F18" s="23">
        <v>231</v>
      </c>
      <c r="G18" s="23">
        <v>185</v>
      </c>
    </row>
    <row r="19" spans="2:7" x14ac:dyDescent="0.35">
      <c r="B19" s="66"/>
      <c r="E19" s="23"/>
      <c r="F19" s="23"/>
      <c r="G19" s="23"/>
    </row>
    <row r="20" spans="2:7" x14ac:dyDescent="0.35">
      <c r="B20" s="19" t="s">
        <v>1309</v>
      </c>
      <c r="C20" s="19"/>
      <c r="D20" s="19"/>
      <c r="E20" s="20"/>
      <c r="F20" s="20"/>
      <c r="G20" s="20"/>
    </row>
    <row r="21" spans="2:7" s="13" customFormat="1" x14ac:dyDescent="0.35">
      <c r="B21" s="13" t="s">
        <v>1310</v>
      </c>
      <c r="C21" s="13" t="s">
        <v>317</v>
      </c>
      <c r="E21" s="36">
        <v>1010</v>
      </c>
      <c r="F21" s="36">
        <v>1322</v>
      </c>
      <c r="G21" s="36">
        <v>2110</v>
      </c>
    </row>
    <row r="22" spans="2:7" x14ac:dyDescent="0.35">
      <c r="B22" s="98" t="s">
        <v>1324</v>
      </c>
      <c r="C22" s="8" t="s">
        <v>38</v>
      </c>
      <c r="E22" s="23" t="s">
        <v>367</v>
      </c>
      <c r="F22" s="23">
        <f>(F21-E21)/E21*100</f>
        <v>30.89108910891089</v>
      </c>
      <c r="G22" s="23">
        <f>(G21-E21)/E21*100</f>
        <v>108.91089108910892</v>
      </c>
    </row>
    <row r="23" spans="2:7" x14ac:dyDescent="0.35">
      <c r="B23" s="66"/>
      <c r="E23" s="23"/>
      <c r="F23" s="23"/>
      <c r="G23" s="23"/>
    </row>
    <row r="24" spans="2:7" x14ac:dyDescent="0.35">
      <c r="B24" s="293" t="s">
        <v>1292</v>
      </c>
      <c r="C24" s="293"/>
      <c r="D24" s="293"/>
      <c r="E24" s="293"/>
      <c r="F24" s="293"/>
      <c r="G24" s="293"/>
    </row>
    <row r="25" spans="2:7" x14ac:dyDescent="0.35">
      <c r="B25" s="292" t="s">
        <v>1327</v>
      </c>
      <c r="C25" s="292"/>
      <c r="D25" s="292"/>
      <c r="E25" s="292"/>
      <c r="F25" s="292"/>
      <c r="G25" s="292"/>
    </row>
    <row r="26" spans="2:7" x14ac:dyDescent="0.3">
      <c r="B26" s="263" t="s">
        <v>1294</v>
      </c>
      <c r="C26" s="259" t="s">
        <v>1308</v>
      </c>
      <c r="D26" s="250" t="s">
        <v>1293</v>
      </c>
      <c r="E26" s="253">
        <v>1010</v>
      </c>
      <c r="F26" s="256">
        <v>1322</v>
      </c>
      <c r="G26" s="256">
        <v>2110</v>
      </c>
    </row>
    <row r="27" spans="2:7" x14ac:dyDescent="0.35">
      <c r="B27" s="263"/>
      <c r="C27" s="251" t="s">
        <v>38</v>
      </c>
      <c r="D27" s="250" t="s">
        <v>1293</v>
      </c>
      <c r="E27" s="257">
        <v>13.9</v>
      </c>
      <c r="F27" s="258">
        <v>14.3</v>
      </c>
      <c r="G27" s="258">
        <v>18.399999999999999</v>
      </c>
    </row>
    <row r="28" spans="2:7" x14ac:dyDescent="0.3">
      <c r="B28" s="263" t="s">
        <v>1290</v>
      </c>
      <c r="C28" s="259" t="s">
        <v>1308</v>
      </c>
      <c r="D28" s="250" t="s">
        <v>1293</v>
      </c>
      <c r="E28" s="57">
        <v>2</v>
      </c>
      <c r="F28" s="255" t="s">
        <v>367</v>
      </c>
      <c r="G28" s="256" t="s">
        <v>367</v>
      </c>
    </row>
    <row r="29" spans="2:7" x14ac:dyDescent="0.35">
      <c r="B29" s="263"/>
      <c r="C29" s="251" t="s">
        <v>38</v>
      </c>
      <c r="D29" s="250" t="s">
        <v>1293</v>
      </c>
      <c r="E29" s="258">
        <v>0</v>
      </c>
      <c r="F29" s="255" t="s">
        <v>367</v>
      </c>
      <c r="G29" s="256" t="s">
        <v>367</v>
      </c>
    </row>
    <row r="30" spans="2:7" x14ac:dyDescent="0.3">
      <c r="B30" s="263" t="s">
        <v>1286</v>
      </c>
      <c r="C30" s="259" t="s">
        <v>1308</v>
      </c>
      <c r="D30" s="250" t="s">
        <v>1293</v>
      </c>
      <c r="E30" s="57" t="s">
        <v>367</v>
      </c>
      <c r="F30" s="255">
        <v>25</v>
      </c>
      <c r="G30" s="256">
        <v>123</v>
      </c>
    </row>
    <row r="31" spans="2:7" x14ac:dyDescent="0.35">
      <c r="B31" s="263"/>
      <c r="C31" s="251" t="s">
        <v>38</v>
      </c>
      <c r="D31" s="250" t="s">
        <v>1293</v>
      </c>
      <c r="E31" s="57" t="s">
        <v>367</v>
      </c>
      <c r="F31" s="258">
        <v>0.3</v>
      </c>
      <c r="G31" s="258">
        <v>1.1000000000000001</v>
      </c>
    </row>
    <row r="32" spans="2:7" x14ac:dyDescent="0.3">
      <c r="B32" s="263" t="s">
        <v>1287</v>
      </c>
      <c r="C32" s="259" t="s">
        <v>1308</v>
      </c>
      <c r="D32" s="250" t="s">
        <v>1293</v>
      </c>
      <c r="E32" s="254">
        <v>794</v>
      </c>
      <c r="F32" s="255">
        <v>578</v>
      </c>
      <c r="G32" s="256">
        <v>296</v>
      </c>
    </row>
    <row r="33" spans="2:7" x14ac:dyDescent="0.35">
      <c r="B33" s="263"/>
      <c r="C33" s="251" t="s">
        <v>38</v>
      </c>
      <c r="D33" s="250" t="s">
        <v>1293</v>
      </c>
      <c r="E33" s="257">
        <v>10.9</v>
      </c>
      <c r="F33" s="258">
        <v>6.3</v>
      </c>
      <c r="G33" s="258">
        <v>2.6</v>
      </c>
    </row>
    <row r="34" spans="2:7" x14ac:dyDescent="0.3">
      <c r="B34" s="263" t="s">
        <v>1291</v>
      </c>
      <c r="C34" s="259" t="s">
        <v>1308</v>
      </c>
      <c r="D34" s="250" t="s">
        <v>1293</v>
      </c>
      <c r="E34" s="57" t="s">
        <v>367</v>
      </c>
      <c r="F34" s="255">
        <v>74</v>
      </c>
      <c r="G34" s="256">
        <v>368</v>
      </c>
    </row>
    <row r="35" spans="2:7" x14ac:dyDescent="0.35">
      <c r="B35" s="263"/>
      <c r="C35" s="251" t="s">
        <v>38</v>
      </c>
      <c r="D35" s="250" t="s">
        <v>1293</v>
      </c>
      <c r="E35" s="57" t="s">
        <v>367</v>
      </c>
      <c r="F35" s="258">
        <v>0.8</v>
      </c>
      <c r="G35" s="258">
        <v>3.2</v>
      </c>
    </row>
    <row r="36" spans="2:7" s="13" customFormat="1" x14ac:dyDescent="0.3">
      <c r="B36" s="263" t="s">
        <v>1288</v>
      </c>
      <c r="C36" s="259" t="s">
        <v>1308</v>
      </c>
      <c r="D36" s="250" t="s">
        <v>1293</v>
      </c>
      <c r="E36" s="254">
        <v>14</v>
      </c>
      <c r="F36" s="255">
        <v>55</v>
      </c>
      <c r="G36" s="256">
        <v>107</v>
      </c>
    </row>
    <row r="37" spans="2:7" s="13" customFormat="1" x14ac:dyDescent="0.35">
      <c r="B37" s="21"/>
      <c r="C37" s="251" t="s">
        <v>38</v>
      </c>
      <c r="D37" s="250" t="s">
        <v>1293</v>
      </c>
      <c r="E37" s="257">
        <v>0.2</v>
      </c>
      <c r="F37" s="258">
        <v>0.6</v>
      </c>
      <c r="G37" s="258">
        <v>0.9</v>
      </c>
    </row>
    <row r="38" spans="2:7" s="13" customFormat="1" x14ac:dyDescent="0.3">
      <c r="B38" s="35" t="s">
        <v>1289</v>
      </c>
      <c r="C38" s="259" t="s">
        <v>1308</v>
      </c>
      <c r="D38" s="260" t="s">
        <v>1293</v>
      </c>
      <c r="E38" s="261">
        <f>E26+E28+E32+E36</f>
        <v>1820</v>
      </c>
      <c r="F38" s="261">
        <f>F26+F30+F32+F34+F36</f>
        <v>2054</v>
      </c>
      <c r="G38" s="261">
        <f>G26+G30+G32+G34+G36</f>
        <v>3004</v>
      </c>
    </row>
    <row r="39" spans="2:7" s="13" customFormat="1" x14ac:dyDescent="0.35">
      <c r="B39" s="35"/>
      <c r="C39" s="252" t="s">
        <v>38</v>
      </c>
      <c r="D39" s="260" t="s">
        <v>1293</v>
      </c>
      <c r="E39" s="262">
        <f>E27+E29+E33+E37</f>
        <v>25</v>
      </c>
      <c r="F39" s="262">
        <f>F27+F31+F33+F35+F37</f>
        <v>22.300000000000004</v>
      </c>
      <c r="G39" s="262">
        <f>G27+G31+G33+G35+G37</f>
        <v>26.2</v>
      </c>
    </row>
  </sheetData>
  <sheetProtection algorithmName="SHA-512" hashValue="jd4Eev9GP7TNuU6FC8q8CoI62iNxJmNU2ae+RmmDnhJx61IfFkR1TUevo0i1yxBn5+pWoPvnCQjAGRBPNU+Wxg==" saltValue="Zt3IA16C/Otufyr5KAjf9g==" spinCount="100000" sheet="1" objects="1" scenarios="1"/>
  <mergeCells count="2">
    <mergeCell ref="B25:G25"/>
    <mergeCell ref="B24:G24"/>
  </mergeCells>
  <pageMargins left="0.7" right="0.7" top="0.75" bottom="0.75" header="0.3" footer="0.3"/>
  <pageSetup paperSize="9" scale="5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90267-DC44-44A5-9578-F1BEB62C1FA3}">
  <sheetPr>
    <tabColor rgb="FF0287A9"/>
    <pageSetUpPr fitToPage="1"/>
  </sheetPr>
  <dimension ref="B2:G9"/>
  <sheetViews>
    <sheetView zoomScale="80" zoomScaleNormal="80" workbookViewId="0">
      <selection activeCell="B8" sqref="B8"/>
    </sheetView>
  </sheetViews>
  <sheetFormatPr defaultRowHeight="14" x14ac:dyDescent="0.35"/>
  <cols>
    <col min="1" max="1" width="3.6328125" style="8" customWidth="1"/>
    <col min="2" max="2" width="92.54296875" style="8" customWidth="1"/>
    <col min="3" max="3" width="12.90625" style="8" bestFit="1" customWidth="1"/>
    <col min="4" max="4" width="23" style="8" bestFit="1" customWidth="1"/>
    <col min="5" max="7" width="10.6328125" style="12" customWidth="1"/>
    <col min="8" max="8" width="3.6328125" style="8" customWidth="1"/>
    <col min="9" max="16384" width="8.7265625" style="8"/>
  </cols>
  <sheetData>
    <row r="2" spans="2:7" s="6" customFormat="1" ht="15.5" x14ac:dyDescent="0.35">
      <c r="B2" s="7" t="s">
        <v>0</v>
      </c>
      <c r="C2" s="7"/>
      <c r="E2" s="11"/>
      <c r="F2" s="11"/>
      <c r="G2" s="11"/>
    </row>
    <row r="4" spans="2:7" s="9" customFormat="1" ht="15.5" x14ac:dyDescent="0.35">
      <c r="B4" s="9" t="s">
        <v>336</v>
      </c>
      <c r="E4" s="22"/>
      <c r="F4" s="22"/>
      <c r="G4" s="22"/>
    </row>
    <row r="5" spans="2:7" s="17" customFormat="1" x14ac:dyDescent="0.35">
      <c r="B5" s="15"/>
      <c r="C5" s="15" t="s">
        <v>5</v>
      </c>
      <c r="D5" s="15" t="s">
        <v>20</v>
      </c>
      <c r="E5" s="16" t="s">
        <v>17</v>
      </c>
      <c r="F5" s="16" t="s">
        <v>18</v>
      </c>
      <c r="G5" s="16" t="s">
        <v>19</v>
      </c>
    </row>
    <row r="6" spans="2:7" x14ac:dyDescent="0.35">
      <c r="B6" s="19"/>
      <c r="C6" s="19"/>
      <c r="D6" s="19"/>
      <c r="E6" s="20"/>
      <c r="F6" s="20"/>
      <c r="G6" s="20"/>
    </row>
    <row r="7" spans="2:7" s="13" customFormat="1" hidden="1" x14ac:dyDescent="0.35">
      <c r="B7" s="43" t="s">
        <v>174</v>
      </c>
      <c r="C7" s="44"/>
      <c r="D7" s="44" t="s">
        <v>175</v>
      </c>
      <c r="E7" s="42"/>
      <c r="F7" s="42"/>
      <c r="G7" s="42"/>
    </row>
    <row r="8" spans="2:7" s="13" customFormat="1" x14ac:dyDescent="0.35">
      <c r="B8" s="13" t="s">
        <v>334</v>
      </c>
      <c r="C8" s="13" t="s">
        <v>52</v>
      </c>
      <c r="D8" s="13" t="s">
        <v>175</v>
      </c>
      <c r="E8" s="16">
        <v>700</v>
      </c>
      <c r="F8" s="16">
        <v>540</v>
      </c>
      <c r="G8" s="16">
        <v>550</v>
      </c>
    </row>
    <row r="9" spans="2:7" s="13" customFormat="1" x14ac:dyDescent="0.35">
      <c r="B9" s="13" t="s">
        <v>176</v>
      </c>
      <c r="C9" s="13" t="s">
        <v>317</v>
      </c>
      <c r="D9" s="13" t="s">
        <v>175</v>
      </c>
      <c r="E9" s="16">
        <v>5.83</v>
      </c>
      <c r="F9" s="16">
        <v>6.55</v>
      </c>
      <c r="G9" s="14">
        <v>10.8</v>
      </c>
    </row>
  </sheetData>
  <sheetProtection algorithmName="SHA-512" hashValue="mVQPYAYfmlmQmZvGsEpuh4rHcRYAq3RS+IFriqtm6IKjsrLL8ne4Us0iipvYa5jQBAkCuIRAY/qF1yGvF2zSUQ==" saltValue="YNVFiYYnUb/GVUjDuABhcw==" spinCount="100000" sheet="1" objects="1" scenarios="1"/>
  <pageMargins left="0.7" right="0.7" top="0.75" bottom="0.75" header="0.3" footer="0.3"/>
  <pageSetup paperSize="9" scale="5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50C25-E4AA-42E8-8DFB-307893AA4B15}">
  <sheetPr>
    <tabColor rgb="FF0287A9"/>
    <pageSetUpPr fitToPage="1"/>
  </sheetPr>
  <dimension ref="B2:G16"/>
  <sheetViews>
    <sheetView zoomScale="80" zoomScaleNormal="80" workbookViewId="0">
      <selection activeCell="B14" sqref="B14"/>
    </sheetView>
  </sheetViews>
  <sheetFormatPr defaultRowHeight="14" x14ac:dyDescent="0.35"/>
  <cols>
    <col min="1" max="1" width="3.6328125" style="8" customWidth="1"/>
    <col min="2" max="2" width="80.6328125" style="8" customWidth="1"/>
    <col min="3" max="3" width="4.90625" style="8" bestFit="1" customWidth="1"/>
    <col min="4" max="4" width="23" style="8" bestFit="1" customWidth="1"/>
    <col min="5" max="7" width="10.6328125" style="12" bestFit="1" customWidth="1"/>
    <col min="8" max="8" width="3.6328125" style="8" customWidth="1"/>
    <col min="9" max="16384" width="8.7265625" style="8"/>
  </cols>
  <sheetData>
    <row r="2" spans="2:7" s="6" customFormat="1" ht="15.5" x14ac:dyDescent="0.35">
      <c r="B2" s="7" t="s">
        <v>0</v>
      </c>
      <c r="C2" s="7"/>
      <c r="E2" s="11"/>
      <c r="F2" s="11"/>
      <c r="G2" s="11"/>
    </row>
    <row r="4" spans="2:7" s="9" customFormat="1" ht="15.5" x14ac:dyDescent="0.35">
      <c r="B4" s="9" t="s">
        <v>337</v>
      </c>
      <c r="E4" s="22"/>
      <c r="F4" s="22"/>
      <c r="G4" s="22"/>
    </row>
    <row r="6" spans="2:7" s="17" customFormat="1" x14ac:dyDescent="0.35">
      <c r="B6" s="15"/>
      <c r="C6" s="15" t="s">
        <v>5</v>
      </c>
      <c r="D6" s="15" t="s">
        <v>20</v>
      </c>
      <c r="E6" s="16" t="s">
        <v>17</v>
      </c>
      <c r="F6" s="16" t="s">
        <v>18</v>
      </c>
      <c r="G6" s="16" t="s">
        <v>19</v>
      </c>
    </row>
    <row r="7" spans="2:7" x14ac:dyDescent="0.35">
      <c r="B7" s="19" t="s">
        <v>43</v>
      </c>
      <c r="C7" s="19"/>
      <c r="D7" s="19"/>
      <c r="E7" s="20"/>
      <c r="F7" s="20"/>
      <c r="G7" s="20"/>
    </row>
    <row r="8" spans="2:7" s="13" customFormat="1" ht="30" customHeight="1" x14ac:dyDescent="0.35">
      <c r="B8" s="35" t="s">
        <v>192</v>
      </c>
      <c r="C8" s="13" t="s">
        <v>38</v>
      </c>
      <c r="D8" s="13" t="s">
        <v>65</v>
      </c>
      <c r="E8" s="14">
        <v>42</v>
      </c>
      <c r="F8" s="14">
        <v>22</v>
      </c>
      <c r="G8" s="14">
        <v>44</v>
      </c>
    </row>
    <row r="10" spans="2:7" x14ac:dyDescent="0.35">
      <c r="B10" s="19" t="s">
        <v>44</v>
      </c>
      <c r="C10" s="19"/>
      <c r="D10" s="19"/>
      <c r="E10" s="20"/>
      <c r="F10" s="20"/>
      <c r="G10" s="20"/>
    </row>
    <row r="11" spans="2:7" s="13" customFormat="1" ht="30" customHeight="1" x14ac:dyDescent="0.35">
      <c r="B11" s="13" t="s">
        <v>1280</v>
      </c>
      <c r="C11" s="13" t="s">
        <v>38</v>
      </c>
      <c r="D11" s="13" t="s">
        <v>66</v>
      </c>
      <c r="E11" s="14">
        <v>100</v>
      </c>
      <c r="F11" s="14">
        <v>100</v>
      </c>
      <c r="G11" s="14">
        <v>100</v>
      </c>
    </row>
    <row r="12" spans="2:7" s="13" customFormat="1" ht="30" customHeight="1" x14ac:dyDescent="0.35">
      <c r="B12" s="13" t="s">
        <v>1279</v>
      </c>
      <c r="C12" s="13" t="s">
        <v>52</v>
      </c>
      <c r="D12" s="13" t="s">
        <v>70</v>
      </c>
      <c r="E12" s="14">
        <v>849</v>
      </c>
      <c r="F12" s="14">
        <v>936</v>
      </c>
      <c r="G12" s="14">
        <v>927</v>
      </c>
    </row>
    <row r="13" spans="2:7" ht="30" customHeight="1" x14ac:dyDescent="0.35">
      <c r="B13" s="21" t="s">
        <v>1281</v>
      </c>
      <c r="C13" s="8" t="s">
        <v>52</v>
      </c>
      <c r="D13" s="8" t="s">
        <v>71</v>
      </c>
      <c r="E13" s="12">
        <v>0</v>
      </c>
      <c r="F13" s="12">
        <v>0</v>
      </c>
      <c r="G13" s="12">
        <v>0</v>
      </c>
    </row>
    <row r="14" spans="2:7" ht="30" customHeight="1" x14ac:dyDescent="0.35">
      <c r="B14" s="21" t="s">
        <v>1282</v>
      </c>
      <c r="C14" s="8" t="s">
        <v>52</v>
      </c>
      <c r="D14" s="8" t="s">
        <v>72</v>
      </c>
      <c r="E14" s="12">
        <v>0</v>
      </c>
      <c r="F14" s="12">
        <v>0</v>
      </c>
      <c r="G14" s="12">
        <v>0</v>
      </c>
    </row>
    <row r="15" spans="2:7" ht="45" customHeight="1" x14ac:dyDescent="0.35">
      <c r="B15" s="21" t="s">
        <v>67</v>
      </c>
      <c r="C15" s="8" t="s">
        <v>38</v>
      </c>
      <c r="D15" s="8" t="s">
        <v>73</v>
      </c>
      <c r="E15" s="264">
        <v>0</v>
      </c>
      <c r="F15" s="264">
        <v>0</v>
      </c>
      <c r="G15" s="264">
        <v>0</v>
      </c>
    </row>
    <row r="16" spans="2:7" ht="44" customHeight="1" x14ac:dyDescent="0.35">
      <c r="B16" s="21" t="s">
        <v>68</v>
      </c>
      <c r="C16" s="8" t="s">
        <v>38</v>
      </c>
      <c r="D16" s="8" t="s">
        <v>74</v>
      </c>
      <c r="E16" s="264">
        <v>0</v>
      </c>
      <c r="F16" s="264">
        <v>0</v>
      </c>
      <c r="G16" s="264">
        <v>0</v>
      </c>
    </row>
  </sheetData>
  <sheetProtection algorithmName="SHA-512" hashValue="F93wzGN6zgdNy4UZ+8DQlQs/qMQ609bD6UBWmbzRy7jx/G1AUVAoPMT65yJQSz5+nlg14n6y5Igqc5uk21sYfw==" saltValue="8pukHoV6rS9pyCHxkl38/Q==" spinCount="100000" sheet="1" objects="1" scenarios="1"/>
  <pageMargins left="0.7" right="0.7" top="0.75" bottom="0.75" header="0.3" footer="0.3"/>
  <pageSetup paperSize="9" scale="59" fitToHeight="0" orientation="portrait" r:id="rId1"/>
</worksheet>
</file>

<file path=docMetadata/LabelInfo.xml><?xml version="1.0" encoding="utf-8"?>
<clbl:labelList xmlns:clbl="http://schemas.microsoft.com/office/2020/mipLabelMetadata">
  <clbl:label id="{8d348135-f7aa-4a4c-a71c-31df44c7cac3}" enabled="0" method="" siteId="{8d348135-f7aa-4a4c-a71c-31df44c7cac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27</vt:i4>
      </vt:variant>
    </vt:vector>
  </HeadingPairs>
  <TitlesOfParts>
    <vt:vector size="52" baseType="lpstr">
      <vt:lpstr>Cover Sheet</vt:lpstr>
      <vt:lpstr>Index</vt:lpstr>
      <vt:lpstr>Imperatives, Topics &amp; Targets</vt:lpstr>
      <vt:lpstr>Economic Contribution</vt:lpstr>
      <vt:lpstr>Board Diversity</vt:lpstr>
      <vt:lpstr>Ethical Behaviour</vt:lpstr>
      <vt:lpstr>Products &amp; Solutions </vt:lpstr>
      <vt:lpstr>Innovations</vt:lpstr>
      <vt:lpstr>Supply Chain</vt:lpstr>
      <vt:lpstr>Energy Consumption</vt:lpstr>
      <vt:lpstr>GHG Emissions</vt:lpstr>
      <vt:lpstr>Water Withdrawal</vt:lpstr>
      <vt:lpstr>Waste Generated</vt:lpstr>
      <vt:lpstr>Workforce</vt:lpstr>
      <vt:lpstr>D&amp;I</vt:lpstr>
      <vt:lpstr>Competency &amp; Development</vt:lpstr>
      <vt:lpstr>Safety &amp; Health</vt:lpstr>
      <vt:lpstr>Community Engagement</vt:lpstr>
      <vt:lpstr>List of Certifications</vt:lpstr>
      <vt:lpstr>Membership of Associations</vt:lpstr>
      <vt:lpstr>SGX SR Index</vt:lpstr>
      <vt:lpstr>SGX List of Core ESG Metrics</vt:lpstr>
      <vt:lpstr>ISSB Index</vt:lpstr>
      <vt:lpstr>GRI Index</vt:lpstr>
      <vt:lpstr>SASB Index </vt:lpstr>
      <vt:lpstr>'Imperatives, Topics &amp; Targets'!_ftn1</vt:lpstr>
      <vt:lpstr>'Imperatives, Topics &amp; Targets'!_ftn2</vt:lpstr>
      <vt:lpstr>'Imperatives, Topics &amp; Targets'!_ftnref1</vt:lpstr>
      <vt:lpstr>'Imperatives, Topics &amp; Targets'!_ftnref2</vt:lpstr>
      <vt:lpstr>'Board Diversity'!Print_Area</vt:lpstr>
      <vt:lpstr>'Community Engagement'!Print_Area</vt:lpstr>
      <vt:lpstr>'Competency &amp; Development'!Print_Area</vt:lpstr>
      <vt:lpstr>'Cover Sheet'!Print_Area</vt:lpstr>
      <vt:lpstr>'D&amp;I'!Print_Area</vt:lpstr>
      <vt:lpstr>'Economic Contribution'!Print_Area</vt:lpstr>
      <vt:lpstr>'Energy Consumption'!Print_Area</vt:lpstr>
      <vt:lpstr>'Ethical Behaviour'!Print_Area</vt:lpstr>
      <vt:lpstr>'GHG Emissions'!Print_Area</vt:lpstr>
      <vt:lpstr>'GRI Index'!Print_Area</vt:lpstr>
      <vt:lpstr>Index!Print_Area</vt:lpstr>
      <vt:lpstr>Innovations!Print_Area</vt:lpstr>
      <vt:lpstr>'ISSB Index'!Print_Area</vt:lpstr>
      <vt:lpstr>'List of Certifications'!Print_Area</vt:lpstr>
      <vt:lpstr>'Membership of Associations'!Print_Area</vt:lpstr>
      <vt:lpstr>'Products &amp; Solutions '!Print_Area</vt:lpstr>
      <vt:lpstr>'Safety &amp; Health'!Print_Area</vt:lpstr>
      <vt:lpstr>'SASB Index '!Print_Area</vt:lpstr>
      <vt:lpstr>'SGX List of Core ESG Metrics'!Print_Area</vt:lpstr>
      <vt:lpstr>'SGX SR Index'!Print_Area</vt:lpstr>
      <vt:lpstr>'Supply Chain'!Print_Area</vt:lpstr>
      <vt:lpstr>'Waste Generated'!Print_Area</vt:lpstr>
      <vt:lpstr>'Water Withdrawal'!Print_Area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Ong Mei Ting Alicia</dc:creator>
  <cp:lastModifiedBy>Ong Mei Ting Alicia</cp:lastModifiedBy>
  <cp:lastPrinted>2026-03-19T06:15:29Z</cp:lastPrinted>
  <dcterms:created xsi:type="dcterms:W3CDTF">2025-12-24T06:57:10Z</dcterms:created>
  <dcterms:modified xsi:type="dcterms:W3CDTF">2026-03-19T06:57:17Z</dcterms:modified>
</cp:coreProperties>
</file>